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R:\Template 2025\EDU SYRIA project\Edu-Syria IV\Prposal of projects\"/>
    </mc:Choice>
  </mc:AlternateContent>
  <xr:revisionPtr revIDLastSave="0" documentId="13_ncr:1_{0148B1E5-57EF-42B8-A41F-4A018E7C9E8F}" xr6:coauthVersionLast="47" xr6:coauthVersionMax="47" xr10:uidLastSave="{00000000-0000-0000-0000-000000000000}"/>
  <bookViews>
    <workbookView xWindow="28680" yWindow="-120" windowWidth="29040" windowHeight="15840" tabRatio="859" firstSheet="1" activeTab="2" xr2:uid="{00000000-000D-0000-FFFF-FFFF00000000}"/>
  </bookViews>
  <sheets>
    <sheet name="Data" sheetId="15" state="hidden" r:id="rId1"/>
    <sheet name="Budget explanation" sheetId="13" r:id="rId2"/>
    <sheet name="EDU-Syria budget proposal" sheetId="1" r:id="rId3"/>
    <sheet name="a. Costs of staff" sheetId="4" state="hidden" r:id="rId4"/>
    <sheet name="b. Travel and subsistence costs" sheetId="6" state="hidden" r:id="rId5"/>
    <sheet name="c. Purchase costs for equipment" sheetId="7" state="hidden" r:id="rId6"/>
    <sheet name="d. Costs of consumables" sheetId="8" state="hidden" r:id="rId7"/>
    <sheet name="e. Costs entailed by contracts" sheetId="9" state="hidden" r:id="rId8"/>
    <sheet name="f. Costs from contract req." sheetId="10" state="hidden" r:id="rId9"/>
    <sheet name="g. Co-funding" sheetId="12" state="hidden" r:id="rId10"/>
  </sheets>
  <externalReferences>
    <externalReference r:id="rId11"/>
    <externalReference r:id="rId12"/>
  </externalReferences>
  <definedNames>
    <definedName name="Cost_of_staff_assigned_to_the_project" comment="Please enter amount">'EDU-Syria budget proposal'!$E$18</definedName>
    <definedName name="_xlnm.Print_Area" localSheetId="0">Data!$B$90:$K$113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8" i="1" l="1"/>
  <c r="G47" i="1"/>
  <c r="G46" i="1"/>
  <c r="G45" i="1"/>
  <c r="G44" i="1"/>
  <c r="G43" i="1"/>
  <c r="G42" i="1"/>
  <c r="G40" i="1"/>
  <c r="G39" i="1"/>
  <c r="G38" i="1"/>
  <c r="G37" i="1"/>
  <c r="G36" i="1"/>
  <c r="G35" i="1"/>
  <c r="G34" i="1"/>
  <c r="G32" i="1"/>
  <c r="G31" i="1"/>
  <c r="G30" i="1"/>
  <c r="G29" i="1"/>
  <c r="G28" i="1"/>
  <c r="G27" i="1"/>
  <c r="G26" i="1"/>
  <c r="G24" i="1"/>
  <c r="G23" i="1"/>
  <c r="G22" i="1"/>
  <c r="G21" i="1"/>
  <c r="G20" i="1"/>
  <c r="G19" i="1"/>
  <c r="G18" i="1"/>
  <c r="H20" i="4" l="1"/>
  <c r="F49" i="1"/>
  <c r="E49" i="1"/>
  <c r="F41" i="1"/>
  <c r="E41" i="1"/>
  <c r="F33" i="1"/>
  <c r="E33" i="1"/>
  <c r="F25" i="1"/>
  <c r="E25" i="1"/>
  <c r="H19" i="4"/>
  <c r="H16" i="4"/>
  <c r="F50" i="1" l="1"/>
  <c r="E50" i="1"/>
  <c r="J19" i="4"/>
  <c r="J20" i="4"/>
  <c r="L20" i="4"/>
  <c r="K23" i="4"/>
  <c r="K55" i="4" s="1"/>
  <c r="I31" i="4"/>
  <c r="I39" i="4"/>
  <c r="K39" i="4"/>
  <c r="I47" i="4"/>
  <c r="K47" i="4"/>
  <c r="L19" i="4"/>
  <c r="J23" i="4" l="1"/>
  <c r="I23" i="4"/>
  <c r="I55" i="4" s="1"/>
  <c r="O118" i="15"/>
  <c r="Q118" i="15"/>
  <c r="R118" i="15"/>
  <c r="S118" i="15"/>
  <c r="O114" i="15"/>
  <c r="R114" i="15"/>
  <c r="S114" i="15"/>
  <c r="N106" i="15" l="1"/>
  <c r="N105" i="15"/>
  <c r="P104" i="15"/>
  <c r="K113" i="15" l="1"/>
  <c r="J113" i="15"/>
  <c r="J116" i="15" l="1"/>
  <c r="M113" i="15"/>
  <c r="P112" i="15"/>
  <c r="P118" i="15" s="1"/>
  <c r="K112" i="15"/>
  <c r="P114" i="15" l="1"/>
  <c r="M101" i="15"/>
  <c r="M93" i="15"/>
  <c r="M92" i="15"/>
  <c r="M91" i="15"/>
  <c r="N107" i="15"/>
  <c r="N118" i="15" s="1"/>
  <c r="M109" i="15"/>
  <c r="M111" i="15"/>
  <c r="K111" i="15"/>
  <c r="K110" i="15"/>
  <c r="K109" i="15"/>
  <c r="K107" i="15"/>
  <c r="K106" i="15"/>
  <c r="K105" i="15"/>
  <c r="K104" i="15"/>
  <c r="K102" i="15"/>
  <c r="K101" i="15"/>
  <c r="K100" i="15"/>
  <c r="K99" i="15"/>
  <c r="K97" i="15"/>
  <c r="K96" i="15"/>
  <c r="K95" i="15"/>
  <c r="K94" i="15"/>
  <c r="K93" i="15"/>
  <c r="K92" i="15"/>
  <c r="K91" i="15"/>
  <c r="M110" i="15"/>
  <c r="M103" i="15"/>
  <c r="M102" i="15"/>
  <c r="M100" i="15"/>
  <c r="M99" i="15"/>
  <c r="M98" i="15"/>
  <c r="M97" i="15"/>
  <c r="M96" i="15"/>
  <c r="M95" i="15"/>
  <c r="M94" i="15"/>
  <c r="M89" i="15"/>
  <c r="M85" i="15"/>
  <c r="M84" i="15"/>
  <c r="M83" i="15"/>
  <c r="M82" i="15"/>
  <c r="M81" i="15"/>
  <c r="M80" i="15"/>
  <c r="M79" i="15"/>
  <c r="N77" i="15"/>
  <c r="N76" i="15"/>
  <c r="Q75" i="15"/>
  <c r="Q74" i="15"/>
  <c r="M73" i="15"/>
  <c r="M72" i="15"/>
  <c r="M71" i="15"/>
  <c r="M70" i="15"/>
  <c r="M69" i="15"/>
  <c r="M68" i="15"/>
  <c r="M67" i="15"/>
  <c r="M65" i="15"/>
  <c r="M64" i="15"/>
  <c r="N63" i="15"/>
  <c r="N62" i="15"/>
  <c r="M61" i="15"/>
  <c r="M60" i="15"/>
  <c r="N59" i="15"/>
  <c r="N58" i="15"/>
  <c r="M57" i="15"/>
  <c r="M56" i="15"/>
  <c r="M55" i="15"/>
  <c r="M54" i="15"/>
  <c r="M53" i="15"/>
  <c r="M52" i="15"/>
  <c r="M51" i="15"/>
  <c r="M49" i="15"/>
  <c r="M48" i="15"/>
  <c r="Q47" i="15"/>
  <c r="Q46" i="15"/>
  <c r="N45" i="15"/>
  <c r="N44" i="15"/>
  <c r="M42" i="15"/>
  <c r="N41" i="15"/>
  <c r="M118" i="15" l="1"/>
  <c r="M114" i="15"/>
  <c r="Q114" i="15"/>
  <c r="N114" i="15"/>
  <c r="K89" i="15" l="1"/>
  <c r="K85" i="15"/>
  <c r="K84" i="15"/>
  <c r="K83" i="15"/>
  <c r="K82" i="15"/>
  <c r="K81" i="15"/>
  <c r="K80" i="15"/>
  <c r="K79" i="15"/>
  <c r="K77" i="15"/>
  <c r="K76" i="15"/>
  <c r="K75" i="15"/>
  <c r="K74" i="15"/>
  <c r="K73" i="15"/>
  <c r="K72" i="15"/>
  <c r="K71" i="15"/>
  <c r="K70" i="15"/>
  <c r="K69" i="15"/>
  <c r="K68" i="15"/>
  <c r="K67" i="15"/>
  <c r="K65" i="15"/>
  <c r="K64" i="15"/>
  <c r="K63" i="15"/>
  <c r="K62" i="15"/>
  <c r="K61" i="15"/>
  <c r="K60" i="15"/>
  <c r="K59" i="15"/>
  <c r="K58" i="15"/>
  <c r="K57" i="15"/>
  <c r="K56" i="15"/>
  <c r="K55" i="15"/>
  <c r="K54" i="15"/>
  <c r="K53" i="15"/>
  <c r="K52" i="15"/>
  <c r="K51" i="15"/>
  <c r="K49" i="15"/>
  <c r="K48" i="15"/>
  <c r="AH47" i="15"/>
  <c r="G47" i="15"/>
  <c r="K47" i="15" s="1"/>
  <c r="G46" i="15"/>
  <c r="K46" i="15" s="1"/>
  <c r="F45" i="15"/>
  <c r="F116" i="15" s="1"/>
  <c r="G44" i="15"/>
  <c r="K44" i="15" s="1"/>
  <c r="G43" i="15"/>
  <c r="G42" i="15"/>
  <c r="K42" i="15" s="1"/>
  <c r="G41" i="15"/>
  <c r="F39" i="15"/>
  <c r="G35" i="15"/>
  <c r="J35" i="15" s="1"/>
  <c r="J34" i="15"/>
  <c r="J33" i="15"/>
  <c r="J32" i="15"/>
  <c r="G31" i="15"/>
  <c r="AL30" i="15"/>
  <c r="G30" i="15"/>
  <c r="J30" i="15" s="1"/>
  <c r="AL29" i="15"/>
  <c r="G29" i="15"/>
  <c r="J29" i="15" s="1"/>
  <c r="AL28" i="15"/>
  <c r="G28" i="15"/>
  <c r="J28" i="15" s="1"/>
  <c r="AL27" i="15"/>
  <c r="G27" i="15"/>
  <c r="J27" i="15" s="1"/>
  <c r="G26" i="15"/>
  <c r="AC25" i="15"/>
  <c r="AC31" i="15" s="1"/>
  <c r="G25" i="15"/>
  <c r="J25" i="15" s="1"/>
  <c r="G24" i="15"/>
  <c r="J24" i="15" s="1"/>
  <c r="AF22" i="15"/>
  <c r="F22" i="15"/>
  <c r="G21" i="15"/>
  <c r="AD20" i="15"/>
  <c r="AD22" i="15" s="1"/>
  <c r="AB20" i="15"/>
  <c r="G20" i="15"/>
  <c r="G18" i="15"/>
  <c r="J18" i="15" s="1"/>
  <c r="G17" i="15"/>
  <c r="J17" i="15" s="1"/>
  <c r="O12" i="15"/>
  <c r="R12" i="15" s="1"/>
  <c r="K12" i="15"/>
  <c r="N12" i="15" s="1"/>
  <c r="G12" i="15"/>
  <c r="J12" i="15" s="1"/>
  <c r="O11" i="15"/>
  <c r="H11" i="15"/>
  <c r="H13" i="15" s="1"/>
  <c r="G11" i="15"/>
  <c r="F11" i="15"/>
  <c r="V11" i="15" s="1"/>
  <c r="T10" i="15"/>
  <c r="P10" i="15"/>
  <c r="Q10" i="15" s="1"/>
  <c r="R10" i="15" s="1"/>
  <c r="I10" i="15"/>
  <c r="J10" i="15" s="1"/>
  <c r="T9" i="15"/>
  <c r="Q9" i="15"/>
  <c r="R9" i="15" s="1"/>
  <c r="I9" i="15"/>
  <c r="J9" i="15" s="1"/>
  <c r="T8" i="15"/>
  <c r="P8" i="15"/>
  <c r="Q8" i="15" s="1"/>
  <c r="R8" i="15" s="1"/>
  <c r="I8" i="15"/>
  <c r="J8" i="15" s="1"/>
  <c r="T7" i="15"/>
  <c r="P7" i="15"/>
  <c r="K7" i="15"/>
  <c r="K11" i="15" s="1"/>
  <c r="I7" i="15"/>
  <c r="J7" i="15" s="1"/>
  <c r="T11" i="15" l="1"/>
  <c r="T13" i="15" s="1"/>
  <c r="J39" i="15"/>
  <c r="K13" i="15"/>
  <c r="F13" i="15"/>
  <c r="P11" i="15"/>
  <c r="P13" i="15" s="1"/>
  <c r="AL32" i="15"/>
  <c r="L9" i="15"/>
  <c r="M9" i="15" s="1"/>
  <c r="N9" i="15" s="1"/>
  <c r="F40" i="15"/>
  <c r="F118" i="15" s="1"/>
  <c r="L8" i="15"/>
  <c r="S8" i="15" s="1"/>
  <c r="AD17" i="15"/>
  <c r="AE19" i="15" s="1"/>
  <c r="J22" i="15"/>
  <c r="AF15" i="15"/>
  <c r="AG15" i="15" s="1"/>
  <c r="L10" i="15"/>
  <c r="Q7" i="15"/>
  <c r="G13" i="15"/>
  <c r="O13" i="15"/>
  <c r="K41" i="15"/>
  <c r="G45" i="15"/>
  <c r="K45" i="15" s="1"/>
  <c r="I11" i="15"/>
  <c r="I13" i="15" s="1"/>
  <c r="G116" i="15" l="1"/>
  <c r="K118" i="15"/>
  <c r="K116" i="15"/>
  <c r="S9" i="15"/>
  <c r="V9" i="15" s="1"/>
  <c r="M8" i="15"/>
  <c r="N8" i="15" s="1"/>
  <c r="J13" i="15"/>
  <c r="V8" i="15"/>
  <c r="U8" i="15"/>
  <c r="Q11" i="15"/>
  <c r="R7" i="15"/>
  <c r="J40" i="15"/>
  <c r="J118" i="15" s="1"/>
  <c r="K23" i="15"/>
  <c r="S10" i="15"/>
  <c r="M10" i="15"/>
  <c r="N10" i="15" s="1"/>
  <c r="J11" i="15"/>
  <c r="U9" i="15" l="1"/>
  <c r="V10" i="15"/>
  <c r="U10" i="15"/>
  <c r="K39" i="15"/>
  <c r="L7" i="15"/>
  <c r="Q13" i="15"/>
  <c r="R13" i="15" s="1"/>
  <c r="R11" i="15"/>
  <c r="AD33" i="15" l="1"/>
  <c r="AD30" i="15"/>
  <c r="AD34" i="15"/>
  <c r="L11" i="15"/>
  <c r="M7" i="15"/>
  <c r="S7" i="15"/>
  <c r="S11" i="15" l="1"/>
  <c r="S13" i="15" s="1"/>
  <c r="V13" i="15" s="1"/>
  <c r="V7" i="15"/>
  <c r="U7" i="15"/>
  <c r="U11" i="15" s="1"/>
  <c r="U13" i="15" s="1"/>
  <c r="L13" i="15"/>
  <c r="AB15" i="15"/>
  <c r="N7" i="15"/>
  <c r="M11" i="15"/>
  <c r="AB17" i="15" l="1"/>
  <c r="AC15" i="15"/>
  <c r="AF17" i="15"/>
  <c r="M13" i="15"/>
  <c r="N13" i="15" s="1"/>
  <c r="N11" i="15"/>
  <c r="K37" i="9" l="1"/>
  <c r="I37" i="9"/>
  <c r="K29" i="9"/>
  <c r="K41" i="6"/>
  <c r="I41" i="6"/>
  <c r="J16" i="9" l="1"/>
  <c r="J24" i="6" l="1"/>
  <c r="K32" i="6"/>
  <c r="I32" i="6"/>
  <c r="H32" i="6"/>
  <c r="E32" i="6"/>
  <c r="J17" i="9" l="1"/>
  <c r="J18" i="9"/>
  <c r="J16" i="8" l="1"/>
  <c r="H19" i="9" l="1"/>
  <c r="L19" i="9" s="1"/>
  <c r="H18" i="9"/>
  <c r="L18" i="9" s="1"/>
  <c r="H17" i="9"/>
  <c r="L17" i="9" s="1"/>
  <c r="H16" i="9"/>
  <c r="L16" i="9" s="1"/>
  <c r="H16" i="8"/>
  <c r="L16" i="8" s="1"/>
  <c r="H20" i="6"/>
  <c r="H19" i="6"/>
  <c r="H18" i="6"/>
  <c r="L18" i="6" s="1"/>
  <c r="H16" i="6"/>
  <c r="L16" i="6" s="1"/>
  <c r="H24" i="6" l="1"/>
  <c r="L19" i="6"/>
  <c r="L24" i="6" s="1"/>
  <c r="L22" i="9"/>
  <c r="H30" i="8" l="1"/>
  <c r="H30" i="7"/>
  <c r="H30" i="12" l="1"/>
  <c r="E30" i="12"/>
  <c r="L23" i="12"/>
  <c r="L50" i="12" s="1"/>
  <c r="K23" i="12"/>
  <c r="K50" i="12" s="1"/>
  <c r="J23" i="12"/>
  <c r="I23" i="12"/>
  <c r="I50" i="12" s="1"/>
  <c r="E23" i="12"/>
  <c r="E50" i="12" s="1"/>
  <c r="H23" i="12"/>
  <c r="H50" i="12" s="1"/>
  <c r="H30" i="10"/>
  <c r="E30" i="10"/>
  <c r="L23" i="10"/>
  <c r="L50" i="10" s="1"/>
  <c r="K23" i="10"/>
  <c r="K50" i="10" s="1"/>
  <c r="J23" i="10"/>
  <c r="I23" i="10"/>
  <c r="I50" i="10" s="1"/>
  <c r="E23" i="10"/>
  <c r="E50" i="10" s="1"/>
  <c r="H16" i="10"/>
  <c r="H23" i="10" s="1"/>
  <c r="H50" i="10" s="1"/>
  <c r="H29" i="9"/>
  <c r="E29" i="9"/>
  <c r="L49" i="9"/>
  <c r="K22" i="9"/>
  <c r="J22" i="9"/>
  <c r="I22" i="9"/>
  <c r="I49" i="9" s="1"/>
  <c r="E30" i="8"/>
  <c r="L23" i="8"/>
  <c r="L50" i="8" s="1"/>
  <c r="K23" i="8"/>
  <c r="J23" i="8"/>
  <c r="I23" i="8"/>
  <c r="I50" i="8" s="1"/>
  <c r="E23" i="8"/>
  <c r="E50" i="8" s="1"/>
  <c r="H23" i="8"/>
  <c r="H50" i="8" s="1"/>
  <c r="E30" i="7"/>
  <c r="L23" i="7"/>
  <c r="L50" i="7" s="1"/>
  <c r="K23" i="7"/>
  <c r="K50" i="7" s="1"/>
  <c r="J23" i="7"/>
  <c r="I23" i="7"/>
  <c r="I50" i="7" s="1"/>
  <c r="E23" i="7"/>
  <c r="E50" i="7" s="1"/>
  <c r="H23" i="7"/>
  <c r="H50" i="7" s="1"/>
  <c r="L49" i="6"/>
  <c r="K24" i="6"/>
  <c r="I24" i="6"/>
  <c r="I49" i="6" s="1"/>
  <c r="H49" i="6"/>
  <c r="K49" i="9" l="1"/>
  <c r="K50" i="8"/>
  <c r="K49" i="6"/>
  <c r="E24" i="6"/>
  <c r="E49" i="6" s="1"/>
  <c r="L16" i="4" l="1"/>
  <c r="L23" i="4" s="1"/>
  <c r="L55" i="4" s="1"/>
  <c r="H23" i="4" l="1"/>
  <c r="E23" i="4"/>
  <c r="E55" i="4" s="1"/>
  <c r="H55" i="4" l="1"/>
  <c r="G41" i="1" l="1"/>
  <c r="B13" i="12" l="1"/>
  <c r="E10" i="12"/>
  <c r="G8" i="12"/>
  <c r="E8" i="12"/>
  <c r="E7" i="12"/>
  <c r="E6" i="12"/>
  <c r="E5" i="12"/>
  <c r="E4" i="12"/>
  <c r="B13" i="10"/>
  <c r="E10" i="10"/>
  <c r="G8" i="10"/>
  <c r="E8" i="10"/>
  <c r="E7" i="10"/>
  <c r="E6" i="10"/>
  <c r="E5" i="10"/>
  <c r="E4" i="10"/>
  <c r="B13" i="9"/>
  <c r="E10" i="9"/>
  <c r="G8" i="9"/>
  <c r="E8" i="9"/>
  <c r="E7" i="9"/>
  <c r="E6" i="9"/>
  <c r="E5" i="9"/>
  <c r="E4" i="9"/>
  <c r="B13" i="8"/>
  <c r="E10" i="8"/>
  <c r="G8" i="8"/>
  <c r="E8" i="8"/>
  <c r="E7" i="8"/>
  <c r="E6" i="8"/>
  <c r="E5" i="8"/>
  <c r="E4" i="8"/>
  <c r="B13" i="7"/>
  <c r="E10" i="7"/>
  <c r="G8" i="7"/>
  <c r="E8" i="7"/>
  <c r="E7" i="7"/>
  <c r="E6" i="7"/>
  <c r="E5" i="7"/>
  <c r="E4" i="7"/>
  <c r="B13" i="6"/>
  <c r="E10" i="6"/>
  <c r="G8" i="6"/>
  <c r="E8" i="6"/>
  <c r="E7" i="6"/>
  <c r="E6" i="6"/>
  <c r="E5" i="6"/>
  <c r="E4" i="6"/>
  <c r="E9" i="9" l="1"/>
  <c r="E9" i="8"/>
  <c r="E9" i="7"/>
  <c r="E9" i="12"/>
  <c r="E9" i="6"/>
  <c r="E9" i="10"/>
  <c r="B13" i="4"/>
  <c r="E10" i="4"/>
  <c r="G8" i="4"/>
  <c r="E8" i="4"/>
  <c r="E7" i="4"/>
  <c r="E6" i="4"/>
  <c r="E5" i="4"/>
  <c r="E4" i="4"/>
  <c r="E9" i="4" l="1"/>
  <c r="G33" i="1" l="1"/>
  <c r="AA50" i="1" l="1"/>
  <c r="L50" i="1"/>
  <c r="AF50" i="1"/>
  <c r="V50" i="1"/>
  <c r="Q50" i="1"/>
  <c r="AE50" i="1" l="1"/>
  <c r="K50" i="1"/>
  <c r="U50" i="1"/>
  <c r="P50" i="1"/>
  <c r="Z50" i="1"/>
  <c r="G49" i="1"/>
  <c r="W50" i="1" l="1"/>
  <c r="X50" i="1" s="1"/>
  <c r="AB50" i="1"/>
  <c r="AC50" i="1" s="1"/>
  <c r="M50" i="1"/>
  <c r="N50" i="1" s="1"/>
  <c r="R50" i="1"/>
  <c r="S50" i="1" s="1"/>
  <c r="AG50" i="1"/>
  <c r="AH50" i="1" s="1"/>
  <c r="AK50" i="1" l="1"/>
  <c r="AJ50" i="1" l="1"/>
  <c r="AL50" i="1" l="1"/>
  <c r="H22" i="9"/>
  <c r="H49" i="9" s="1"/>
  <c r="E22" i="9"/>
  <c r="E49" i="9" s="1"/>
  <c r="AM50" i="1" l="1"/>
  <c r="G25" i="1" l="1"/>
  <c r="G50" i="1" s="1"/>
  <c r="AN50" i="1" s="1"/>
</calcChain>
</file>

<file path=xl/sharedStrings.xml><?xml version="1.0" encoding="utf-8"?>
<sst xmlns="http://schemas.openxmlformats.org/spreadsheetml/2006/main" count="760" uniqueCount="286">
  <si>
    <t>EDU-Syria budget proposal</t>
  </si>
  <si>
    <t>Budget</t>
  </si>
  <si>
    <t>General Project information</t>
  </si>
  <si>
    <t>Project name:</t>
  </si>
  <si>
    <t>Project number:</t>
  </si>
  <si>
    <t>&lt; enter project nr. &gt;</t>
  </si>
  <si>
    <t>Applying organization:</t>
  </si>
  <si>
    <t>Grant amount:</t>
  </si>
  <si>
    <t>Project period:</t>
  </si>
  <si>
    <t>-</t>
  </si>
  <si>
    <t>Project duration (months)</t>
  </si>
  <si>
    <t>Reporting quarter</t>
  </si>
  <si>
    <t>Summary per Outcome</t>
  </si>
  <si>
    <t>Project Outcomes relating to workplan</t>
  </si>
  <si>
    <t>Budget and Expenses</t>
  </si>
  <si>
    <t xml:space="preserve">Outcome </t>
  </si>
  <si>
    <t>Description</t>
  </si>
  <si>
    <t>Total budget (grant + co-funding)</t>
  </si>
  <si>
    <t>Total</t>
  </si>
  <si>
    <t>Expenses</t>
  </si>
  <si>
    <t>Deviation in %</t>
  </si>
  <si>
    <t>Realised expenses</t>
  </si>
  <si>
    <t>Budgetted expenses</t>
  </si>
  <si>
    <t>Outcome 1 
&lt; Insert title &gt;</t>
  </si>
  <si>
    <t>a</t>
  </si>
  <si>
    <t>Cost of staff assigned to the project</t>
  </si>
  <si>
    <t>b</t>
  </si>
  <si>
    <t>Travel and subsistence costs for staff and other persons taking part in the project</t>
  </si>
  <si>
    <t>c</t>
  </si>
  <si>
    <t xml:space="preserve">Purchase costs for equipment (new or used) and supplies </t>
  </si>
  <si>
    <t>d</t>
  </si>
  <si>
    <t xml:space="preserve">Costs of consumables </t>
  </si>
  <si>
    <t>e</t>
  </si>
  <si>
    <t>Costs of service, supply and work contracts awarded by the requesting organisation</t>
  </si>
  <si>
    <t>f</t>
  </si>
  <si>
    <t xml:space="preserve">Costs deriving directly from the requirements of the contract </t>
  </si>
  <si>
    <t>g</t>
  </si>
  <si>
    <t>Co-Funding</t>
  </si>
  <si>
    <t>(Sub)Outcome total</t>
  </si>
  <si>
    <t>Outcome 2 
&lt; Insert title &gt;</t>
  </si>
  <si>
    <t>Outcome 3 Increasing access to the local labor market
&lt; Insert title &gt;</t>
  </si>
  <si>
    <t>Outcome 4
&lt; Insert title &gt;</t>
  </si>
  <si>
    <t>Total budget</t>
  </si>
  <si>
    <t>Project costs categories relating to workplan</t>
  </si>
  <si>
    <t>Cost Category</t>
  </si>
  <si>
    <t>Total grant</t>
  </si>
  <si>
    <t>Applicants are requested to submit their budgets in EUR</t>
  </si>
  <si>
    <t>Budget explanation</t>
  </si>
  <si>
    <t>Costs breakdown</t>
  </si>
  <si>
    <t>Cost category</t>
  </si>
  <si>
    <t>Eligbile costs</t>
  </si>
  <si>
    <t>Salaries
- Costs budgeted under this Budget Heading may be used for payment of salaries and fees of the project staff contracted by the Implementing Organisation or its Partner(s). Subcontracted services (payments to companies under service contracts) cannot be claimed under this Budget Heading. 
- Salaries and costs should not exceed those normally borne by the Implementing Organisation or its Partner(s). 
- Cost of staff assigned must include actual salaries plus social security charges and other remuneration-related costs (excluding performance-based bonuses).</t>
  </si>
  <si>
    <t xml:space="preserve">Cost budgeted under this Budget Heading are used to cover: 
International travel/transportation expenditures of project staff and other person taking part in the project from/to the implementation place of the Action for the needs/activities of the Project. 
Local transportation sub-heading is used to cover intercity transport expenditures within the country of implementation
Subsistence cost/Per diems
- Per diems under this Budget Line are allowed for the project staff and other person taking part in the project and can also be used for the conference, seminar etc. participants in case their meal, accommodation and other costs are not covered under other Budget Lines.
- Per diems cover all meal, inner city travel and hotel expenses, and are calculated on overnight basis.
- Costs should not exceed those normally borne by the Implementing Organisation or its Partner(s). 
- Per diems should not be higher than the EU maximum rates published on:   https://ec.europa.eu/international-partnerships/system/files/per-diem-rates-20200201_en.pdf  </t>
  </si>
  <si>
    <t>The purchase of equipment and supplies are eligible provided they are included in the budget and correspond to market rates. 
The Implementing Organisation is obliged to obtain value for money, and to use the tendering procedures in accordance with the principles of transparency, competition and equal treatment.</t>
  </si>
  <si>
    <t xml:space="preserve">Cost of stationary, office materials, photocopies, etc. for the needs of the implementation of project activities. </t>
  </si>
  <si>
    <t xml:space="preserve">This budget heading is for the costs that will be fully sub-contracted services such as publications, organisation of events. </t>
  </si>
  <si>
    <t>Dissemination of information, evaluation specific to the project, audits, translation, reproduction, insurance, etc. including financial service costs (in particular the cost of transfers and financial guarantees where required according to the Contract). Please note that only certified translations are accepted.</t>
  </si>
  <si>
    <t>Co-funding</t>
  </si>
  <si>
    <t xml:space="preserve">Applicants are requested to submit their budgets in EUR </t>
  </si>
  <si>
    <t>Outcome</t>
  </si>
  <si>
    <t>Description of costs / reason for payment</t>
  </si>
  <si>
    <t>Amount in local currency</t>
  </si>
  <si>
    <t>Exchange rate</t>
  </si>
  <si>
    <t>Amount in EUR</t>
  </si>
  <si>
    <t>Date of receipt</t>
  </si>
  <si>
    <t>Supporting doc. number(s)</t>
  </si>
  <si>
    <t>Outcome 3: Increasing access to the local labor market</t>
  </si>
  <si>
    <t xml:space="preserve">Total </t>
  </si>
  <si>
    <t xml:space="preserve">Project Manager (Assigned for 9-months) - 1500 JDS per month </t>
  </si>
  <si>
    <t xml:space="preserve">Amount Spent in local currency </t>
  </si>
  <si>
    <t>Remaining amount in EUR</t>
  </si>
  <si>
    <t>Amount spent  in EUR</t>
  </si>
  <si>
    <t xml:space="preserve"> </t>
  </si>
  <si>
    <t>Project Coordinator</t>
  </si>
  <si>
    <t>Accountant and Adminstration</t>
  </si>
  <si>
    <t>Software-based training programs for 15 individuals</t>
  </si>
  <si>
    <t>Venue rental (20 days)</t>
  </si>
  <si>
    <t>Deviation 
absolute</t>
  </si>
  <si>
    <t>Internships for 40 individuals (Transportation) phase 2</t>
  </si>
  <si>
    <t xml:space="preserve">Training for 17 participants (Transportation) phase 3 (1 MONTH ) </t>
  </si>
  <si>
    <t xml:space="preserve">English training for 17 participant (Transportation) phase 3 ( 1 MONTH ) </t>
  </si>
  <si>
    <t xml:space="preserve">Work in business incubators17 ( transportation) phase 4 ( 1M0NTH ) </t>
  </si>
  <si>
    <t xml:space="preserve">Office stationary and supplies for the training  / </t>
  </si>
  <si>
    <t xml:space="preserve">Stationery and office supplies for training / graduation supplies </t>
  </si>
  <si>
    <t>/ certificates</t>
  </si>
  <si>
    <t xml:space="preserve">3 English language courses -1 month capacitor   17  individuals, 226 JD     </t>
  </si>
  <si>
    <t>17 computers/laptops  450 JD   price of one laptop</t>
  </si>
  <si>
    <t>Nov.18</t>
  </si>
  <si>
    <t xml:space="preserve">Oct.21 </t>
  </si>
  <si>
    <t>Q1</t>
  </si>
  <si>
    <t>Total Q1</t>
  </si>
  <si>
    <t>Q2</t>
  </si>
  <si>
    <t>Total Q2</t>
  </si>
  <si>
    <t>Total budget
 (grant + co-funding)</t>
  </si>
  <si>
    <t>Quarter 1</t>
  </si>
  <si>
    <t>Quarter 2</t>
  </si>
  <si>
    <t>Quarter 3</t>
  </si>
  <si>
    <t>Deviation
 in %</t>
  </si>
  <si>
    <t>Deviation 
in %</t>
  </si>
  <si>
    <t>Vouch</t>
  </si>
  <si>
    <t xml:space="preserve">Date </t>
  </si>
  <si>
    <t>Amount $</t>
  </si>
  <si>
    <t>Amount JOD</t>
  </si>
  <si>
    <t xml:space="preserve">Payment date </t>
  </si>
  <si>
    <t xml:space="preserve">Currency Rate </t>
  </si>
  <si>
    <t>Amount EUR Based 
on Actual Rates</t>
  </si>
  <si>
    <t>Orginal 
Amount EUR Rate (0.78103)</t>
  </si>
  <si>
    <t>fiiled Q1</t>
  </si>
  <si>
    <t>NO-001</t>
  </si>
  <si>
    <t>21-06-17</t>
  </si>
  <si>
    <t>Service agreement for 24May-23June 2021 -Hala al-ma'aitah</t>
  </si>
  <si>
    <t>21-06-28</t>
  </si>
  <si>
    <t>NO-002</t>
  </si>
  <si>
    <t>21-06-29</t>
  </si>
  <si>
    <t>Service agreement for 24June-23 July 2021 -Hala al-ma'aitah</t>
  </si>
  <si>
    <t>21-07-08</t>
  </si>
  <si>
    <t>NO-003</t>
  </si>
  <si>
    <t>21-07-05</t>
  </si>
  <si>
    <t xml:space="preserve">Admin cost </t>
  </si>
  <si>
    <t>DIFF</t>
  </si>
  <si>
    <t>Project coordinator</t>
  </si>
  <si>
    <t xml:space="preserve">several rates </t>
  </si>
  <si>
    <t xml:space="preserve">Account &amp; administration </t>
  </si>
  <si>
    <t xml:space="preserve">  </t>
  </si>
  <si>
    <t xml:space="preserve">Q1 TOTAL </t>
  </si>
  <si>
    <t>NO-004</t>
  </si>
  <si>
    <t>21-08-31</t>
  </si>
  <si>
    <t>Exchage rate for vouchers 1 to 3</t>
  </si>
  <si>
    <t>NO-005</t>
  </si>
  <si>
    <t>21-08-24</t>
  </si>
  <si>
    <t>Service agreement for  24 July-23 Aug 2021 -Hala al-ma'aitah</t>
  </si>
  <si>
    <t>21-08-18</t>
  </si>
  <si>
    <t>Details of satff for Q2:</t>
  </si>
  <si>
    <t>NO-006</t>
  </si>
  <si>
    <t>21-10-14</t>
  </si>
  <si>
    <t>Service agreement for  24 Aug-23 sep  2021 -Hala al-maaita</t>
  </si>
  <si>
    <t>Hala</t>
  </si>
  <si>
    <t>Amount (EUR)</t>
  </si>
  <si>
    <t>NO-007</t>
  </si>
  <si>
    <t>21-10-17</t>
  </si>
  <si>
    <t>Advance to Hala</t>
  </si>
  <si>
    <t>Helen</t>
  </si>
  <si>
    <t>NO-008</t>
  </si>
  <si>
    <t>21-11-04</t>
  </si>
  <si>
    <t>Transportation</t>
  </si>
  <si>
    <t>Danah</t>
  </si>
  <si>
    <t>NO-009</t>
  </si>
  <si>
    <t>21-11-11</t>
  </si>
  <si>
    <t>Service agreement for  24 sep- 25 October  2021 -Hala al-ma'aitah</t>
  </si>
  <si>
    <t>Saja</t>
  </si>
  <si>
    <t>Training room rental fees</t>
  </si>
  <si>
    <t>NO-010</t>
  </si>
  <si>
    <t>21-11-15</t>
  </si>
  <si>
    <t>Transportation 7-18 Nov 2021</t>
  </si>
  <si>
    <t>Training Expense</t>
  </si>
  <si>
    <t>NO-011</t>
  </si>
  <si>
    <t>21-11-17</t>
  </si>
  <si>
    <t>Training room rental fees invoice covering 20 days at AMRTC</t>
  </si>
  <si>
    <t>Project Stationery and Supplies</t>
  </si>
  <si>
    <t>NO-012</t>
  </si>
  <si>
    <t>21-11-22</t>
  </si>
  <si>
    <t>Return Advance Payment</t>
  </si>
  <si>
    <t>NO-013</t>
  </si>
  <si>
    <t>Project Stationery and Office Supplies</t>
  </si>
  <si>
    <t>21-10-21</t>
  </si>
  <si>
    <t xml:space="preserve">Project Stationery </t>
  </si>
  <si>
    <t>21-11-18</t>
  </si>
  <si>
    <t>Training Supplies</t>
  </si>
  <si>
    <t>NO-013/01</t>
  </si>
  <si>
    <t>21-11-24</t>
  </si>
  <si>
    <t xml:space="preserve">Services Agreement for Oct 24th - Nov 23th, 2021 </t>
  </si>
  <si>
    <t>NO-014</t>
  </si>
  <si>
    <t>Details below is the adjustment:</t>
  </si>
  <si>
    <t>EURO</t>
  </si>
  <si>
    <t xml:space="preserve">Should filled </t>
  </si>
  <si>
    <t xml:space="preserve">sent </t>
  </si>
  <si>
    <t xml:space="preserve">Q2 TOTAL </t>
  </si>
  <si>
    <t>Dana</t>
  </si>
  <si>
    <t>NO-015</t>
  </si>
  <si>
    <t>21-12-01</t>
  </si>
  <si>
    <t xml:space="preserve">Third Phase Transportation allowance </t>
  </si>
  <si>
    <t>21-12-05</t>
  </si>
  <si>
    <t>NO-016</t>
  </si>
  <si>
    <t>21-12-20</t>
  </si>
  <si>
    <t xml:space="preserve">Services Agreement for Nov 24th - Dec 25th, 2021 </t>
  </si>
  <si>
    <t>NO-017</t>
  </si>
  <si>
    <t>Offset amount between Advance Payment &amp; Actual expenduries Plus Transportation In Vouchers No.7 &amp; 13 &amp; 10</t>
  </si>
  <si>
    <t xml:space="preserve">Hala </t>
  </si>
  <si>
    <t>NO-018</t>
  </si>
  <si>
    <t>Third Phase Transportation allowance  13 - 26/Dec</t>
  </si>
  <si>
    <t>NO-019</t>
  </si>
  <si>
    <t>21-12-22</t>
  </si>
  <si>
    <t>Settlement Invoice No. INV112078 dated on Dec 20th covering 
40 Hours English Communication Skills course - As Per the attached agreement.</t>
  </si>
  <si>
    <t>NO-020</t>
  </si>
  <si>
    <t>Purchase Laptops from Center of Excellence with Qty.17</t>
  </si>
  <si>
    <t>NO-022</t>
  </si>
  <si>
    <t>21-12-30</t>
  </si>
  <si>
    <t>Adjust Ahmad's work effort for Dec.2021 - Salary</t>
  </si>
  <si>
    <t>NO.022</t>
  </si>
  <si>
    <t>Adjust Ahmad's work effort for Dec.2021 - Social Security</t>
  </si>
  <si>
    <t>NO-025</t>
  </si>
  <si>
    <t>Project coordinator - Salary</t>
  </si>
  <si>
    <t>Project coordinator - Social Security</t>
  </si>
  <si>
    <t>Project coordinator - Retirement</t>
  </si>
  <si>
    <t>Account - Salary</t>
  </si>
  <si>
    <t>Account - Social Security</t>
  </si>
  <si>
    <t>Administration - Salary</t>
  </si>
  <si>
    <t>Administration - Social Security</t>
  </si>
  <si>
    <t>NO-021</t>
  </si>
  <si>
    <t>22-01-11</t>
  </si>
  <si>
    <t>Third Phase Transportation allowance  08 - 27/Jan</t>
  </si>
  <si>
    <t xml:space="preserve">Adjust Voucher No.18 </t>
  </si>
  <si>
    <t>NO-023</t>
  </si>
  <si>
    <t>22-01-20</t>
  </si>
  <si>
    <t>Third Phase Transportation allowance  10 - 22/Jan</t>
  </si>
  <si>
    <t>Adjust Voucher No.21</t>
  </si>
  <si>
    <t>NO-024</t>
  </si>
  <si>
    <t>22-01-23</t>
  </si>
  <si>
    <t xml:space="preserve">Services Agreement for Dec 24th,2021 - Jan 23rd, 2022 </t>
  </si>
  <si>
    <t>NO-024/01</t>
  </si>
  <si>
    <t>Bank Charges</t>
  </si>
  <si>
    <t>NO-024/02</t>
  </si>
  <si>
    <t>22-01-31</t>
  </si>
  <si>
    <t>NO-026</t>
  </si>
  <si>
    <t>22-02-01</t>
  </si>
  <si>
    <t>Invoice No. 07/2022 dated on Jan 31,2022 Covering Graphic Design Specialist Training.</t>
  </si>
  <si>
    <t>NO-027</t>
  </si>
  <si>
    <t>22-02-06</t>
  </si>
  <si>
    <t>3 Hours Rental fees for the Vedio Session</t>
  </si>
  <si>
    <t>NO-028</t>
  </si>
  <si>
    <t>22-02-10</t>
  </si>
  <si>
    <t>Third Phase Transportation allowance  23 Jan - 22/Feb</t>
  </si>
  <si>
    <t>NO-029</t>
  </si>
  <si>
    <t>22-02-16</t>
  </si>
  <si>
    <t>Third Phase Transportation allowance</t>
  </si>
  <si>
    <t>NO-030</t>
  </si>
  <si>
    <t>22-02-15</t>
  </si>
  <si>
    <t>NO-031</t>
  </si>
  <si>
    <t>22-02-23</t>
  </si>
  <si>
    <t>Advance Payment to Hala for (Office stationery and supplies for the training /
Stationery and office supplies for training/graduation supplies / certificates).</t>
  </si>
  <si>
    <t xml:space="preserve">Extra Amount Paid from Hala to The internet Cards </t>
  </si>
  <si>
    <t>Less: Remining amount Voucher No.29</t>
  </si>
  <si>
    <t>NO-032</t>
  </si>
  <si>
    <t>22-02-24</t>
  </si>
  <si>
    <t>Services Agreement for Jan 24th - Feb 24th,2022</t>
  </si>
  <si>
    <t>Amount Spent  in EUR</t>
  </si>
  <si>
    <t>Return Back from Voucher No.0010</t>
  </si>
  <si>
    <t>Budget Lines</t>
  </si>
  <si>
    <t>A. Costs of staff</t>
  </si>
  <si>
    <t>B. Travel and 
subsistence costs</t>
  </si>
  <si>
    <t>C. Purchase costs for equipment</t>
  </si>
  <si>
    <t>D. Costs of consumables</t>
  </si>
  <si>
    <t>E. Costs entailed 
by contracts</t>
  </si>
  <si>
    <t>F. Costs from 
contract req.</t>
  </si>
  <si>
    <t>G. Co-funding</t>
  </si>
  <si>
    <t>NO-021/01</t>
  </si>
  <si>
    <t>22-01-02</t>
  </si>
  <si>
    <t>Q3</t>
  </si>
  <si>
    <t>Total Q3</t>
  </si>
  <si>
    <t>Edu-Syria  Expense</t>
  </si>
  <si>
    <t>NO-033</t>
  </si>
  <si>
    <t>22-03-31</t>
  </si>
  <si>
    <t>Admin cost Covering Period from Feb 16 - 28.2022:</t>
  </si>
  <si>
    <t>Admin cost Covering Period Mar 01 - 31.2022:</t>
  </si>
  <si>
    <t>NO-034</t>
  </si>
  <si>
    <t>Return Back from Voucher No.0029 with RV No.20608</t>
  </si>
  <si>
    <t>NO-035</t>
  </si>
  <si>
    <t>22-04-30</t>
  </si>
  <si>
    <t>NO-036</t>
  </si>
  <si>
    <t xml:space="preserve">Q4 TOTAL </t>
  </si>
  <si>
    <t>NO-034/01</t>
  </si>
  <si>
    <t>22-04-01</t>
  </si>
  <si>
    <t xml:space="preserve">Extra Amount for internet Cards </t>
  </si>
  <si>
    <t>Less: Project coordinator - Salary</t>
  </si>
  <si>
    <t>NO-037</t>
  </si>
  <si>
    <t>22-05-18</t>
  </si>
  <si>
    <t>PEGASUS Invoice No.1014 dated May 16th,2022 Covering the Promotional Subtitle Video Fees</t>
  </si>
  <si>
    <t>NO-038</t>
  </si>
  <si>
    <t>1/4/2022 
18/05/2022</t>
  </si>
  <si>
    <t>34/01 &amp; 37</t>
  </si>
  <si>
    <t>Amount in EUR = Coloum E/G</t>
  </si>
  <si>
    <t>#Unit</t>
  </si>
  <si>
    <t>Cost per unit</t>
  </si>
  <si>
    <t>Q4</t>
  </si>
  <si>
    <t>Justification</t>
  </si>
  <si>
    <t>Reallocation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</si>
</sst>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 #,##0_ ;_ * \-#,##0_ ;_ * &quot;-&quot;_ ;_ @_ "/>
    <numFmt numFmtId="165" formatCode="#,##0_ ;\-#,##0\ "/>
    <numFmt numFmtId="166" formatCode="#,##0.00000"/>
    <numFmt numFmtId="167" formatCode="#,##0.000"/>
    <numFmt numFmtId="168" formatCode="_(* #,##0_);_(* \(#,##0\);_(* &quot;-&quot;??_);_(@_)"/>
    <numFmt numFmtId="169" formatCode="_([$EUR]\ * #,##0.00_);_([$EUR]\ * \(#,##0.00\);_([$EUR]\ * &quot;-&quot;??_);_(@_)"/>
    <numFmt numFmtId="170" formatCode="_([$JOD]\ * #,##0.00_);_([$JOD]\ * \(#,##0.00\);_([$JOD]\ * &quot;-&quot;??_);_(@_)"/>
    <numFmt numFmtId="171" formatCode="_([$JOD]\ * #,##0.000_);_([$JOD]\ * \(#,##0.000\);_([$JOD]\ * &quot;-&quot;??_);_(@_)"/>
    <numFmt numFmtId="172" formatCode="_(* #,##0.00000_);_(* \(#,##0.00000\);_(* &quot;-&quot;??_);_(@_)"/>
    <numFmt numFmtId="173" formatCode="[$EUR]\ #,##0.00_);[Red]\([$EUR]\ #,##0.00\)"/>
  </numFmts>
  <fonts count="3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0"/>
      <name val="Asap"/>
    </font>
    <font>
      <b/>
      <sz val="20"/>
      <color rgb="FFF18932"/>
      <name val="Asap"/>
    </font>
    <font>
      <b/>
      <sz val="20"/>
      <name val="Asap"/>
    </font>
    <font>
      <sz val="14"/>
      <color theme="0"/>
      <name val="Asap"/>
    </font>
    <font>
      <sz val="14"/>
      <name val="Asap"/>
    </font>
    <font>
      <b/>
      <sz val="14"/>
      <name val="Asap"/>
    </font>
    <font>
      <b/>
      <sz val="14"/>
      <color rgb="FFFF0000"/>
      <name val="Asap"/>
    </font>
    <font>
      <b/>
      <sz val="12"/>
      <name val="Asap"/>
    </font>
    <font>
      <b/>
      <sz val="10"/>
      <name val="Asap"/>
    </font>
    <font>
      <sz val="10"/>
      <color theme="1"/>
      <name val="Asap"/>
    </font>
    <font>
      <sz val="11"/>
      <name val="Asap"/>
    </font>
    <font>
      <b/>
      <i/>
      <sz val="10"/>
      <name val="Asap"/>
    </font>
    <font>
      <b/>
      <sz val="11"/>
      <name val="Asap"/>
    </font>
    <font>
      <b/>
      <sz val="10"/>
      <color theme="1"/>
      <name val="Asap"/>
    </font>
    <font>
      <sz val="12"/>
      <name val="Asap"/>
    </font>
    <font>
      <b/>
      <sz val="14"/>
      <color theme="0"/>
      <name val="Asap"/>
    </font>
    <font>
      <b/>
      <sz val="20"/>
      <color rgb="FF054179"/>
      <name val="Asap"/>
    </font>
    <font>
      <b/>
      <sz val="12"/>
      <color theme="0"/>
      <name val="Asap"/>
    </font>
    <font>
      <b/>
      <sz val="16"/>
      <color theme="0"/>
      <name val="Asap"/>
    </font>
    <font>
      <b/>
      <i/>
      <sz val="11"/>
      <color theme="0"/>
      <name val="Asap"/>
    </font>
    <font>
      <b/>
      <sz val="16"/>
      <color theme="1"/>
      <name val="Asap"/>
    </font>
    <font>
      <i/>
      <sz val="10"/>
      <name val="Asap"/>
    </font>
    <font>
      <b/>
      <sz val="11"/>
      <color theme="1"/>
      <name val="Calibri"/>
      <family val="2"/>
      <scheme val="minor"/>
    </font>
    <font>
      <sz val="11"/>
      <name val="Times New Roman"/>
      <family val="1"/>
    </font>
    <font>
      <b/>
      <sz val="11"/>
      <name val="Times New Roman"/>
      <family val="1"/>
    </font>
    <font>
      <b/>
      <sz val="12"/>
      <color theme="1"/>
      <name val="Calibri"/>
      <family val="2"/>
      <scheme val="minor"/>
    </font>
    <font>
      <sz val="10"/>
      <name val="Times New Roman"/>
      <family val="1"/>
    </font>
    <font>
      <b/>
      <sz val="11"/>
      <color rgb="FFFF0000"/>
      <name val="Calibri"/>
      <family val="2"/>
      <scheme val="minor"/>
    </font>
    <font>
      <sz val="11"/>
      <color rgb="FFFF0000"/>
      <name val="Times New Roman"/>
      <family val="1"/>
    </font>
    <font>
      <sz val="10"/>
      <color theme="0"/>
      <name val="Asap"/>
    </font>
  </fonts>
  <fills count="13">
    <fill>
      <patternFill patternType="none"/>
    </fill>
    <fill>
      <patternFill patternType="gray125"/>
    </fill>
    <fill>
      <patternFill patternType="solid">
        <fgColor theme="0"/>
        <bgColor indexed="64"/>
      </patternFill>
    </fill>
    <fill>
      <patternFill patternType="solid">
        <fgColor rgb="FFF7AC6F"/>
        <bgColor indexed="64"/>
      </patternFill>
    </fill>
    <fill>
      <patternFill patternType="solid">
        <fgColor theme="0" tint="-0.14999847407452621"/>
        <bgColor indexed="64"/>
      </patternFill>
    </fill>
    <fill>
      <patternFill patternType="solid">
        <fgColor rgb="FF054179"/>
        <bgColor indexed="64"/>
      </patternFill>
    </fill>
    <fill>
      <patternFill patternType="solid">
        <fgColor rgb="FF09A4BF"/>
        <bgColor indexed="64"/>
      </patternFill>
    </fill>
    <fill>
      <patternFill patternType="solid">
        <fgColor rgb="FF73CEE2"/>
        <bgColor indexed="64"/>
      </patternFill>
    </fill>
    <fill>
      <patternFill patternType="solid">
        <fgColor rgb="FFC3EAF3"/>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249977111117893"/>
        <bgColor indexed="64"/>
      </patternFill>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top style="thin">
        <color theme="2" tint="-0.249977111117893"/>
      </top>
      <bottom style="double">
        <color indexed="64"/>
      </bottom>
      <diagonal/>
    </border>
    <border>
      <left style="thin">
        <color indexed="64"/>
      </left>
      <right style="thin">
        <color indexed="64"/>
      </right>
      <top style="thin">
        <color theme="2" tint="-0.249977111117893"/>
      </top>
      <bottom style="double">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double">
        <color indexed="64"/>
      </bottom>
      <diagonal/>
    </border>
  </borders>
  <cellStyleXfs count="14">
    <xf numFmtId="0" fontId="0" fillId="0" borderId="0"/>
    <xf numFmtId="9" fontId="7" fillId="0" borderId="0" applyFont="0" applyFill="0" applyBorder="0" applyAlignment="0" applyProtection="0"/>
    <xf numFmtId="0" fontId="6" fillId="0" borderId="0"/>
    <xf numFmtId="0" fontId="8"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0" fontId="4"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444">
    <xf numFmtId="0" fontId="0" fillId="0" borderId="0" xfId="0"/>
    <xf numFmtId="0" fontId="9" fillId="2" borderId="0" xfId="0" applyFont="1" applyFill="1" applyProtection="1">
      <protection hidden="1"/>
    </xf>
    <xf numFmtId="0" fontId="9" fillId="2" borderId="0" xfId="0" applyFont="1" applyFill="1"/>
    <xf numFmtId="0" fontId="10" fillId="2" borderId="0" xfId="0" applyFont="1" applyFill="1" applyProtection="1">
      <protection hidden="1"/>
    </xf>
    <xf numFmtId="0" fontId="11" fillId="2" borderId="0" xfId="0" applyFont="1" applyFill="1" applyProtection="1">
      <protection hidden="1"/>
    </xf>
    <xf numFmtId="0" fontId="12" fillId="2" borderId="0" xfId="0" applyFont="1" applyFill="1"/>
    <xf numFmtId="0" fontId="13" fillId="2" borderId="0" xfId="0" applyFont="1" applyFill="1" applyProtection="1">
      <protection hidden="1"/>
    </xf>
    <xf numFmtId="0" fontId="14" fillId="2" borderId="0" xfId="2" applyFont="1" applyFill="1" applyProtection="1">
      <protection hidden="1"/>
    </xf>
    <xf numFmtId="0" fontId="14" fillId="2" borderId="0" xfId="3" applyFont="1" applyFill="1" applyProtection="1">
      <protection hidden="1"/>
    </xf>
    <xf numFmtId="0" fontId="14" fillId="2" borderId="0" xfId="0" applyFont="1" applyFill="1" applyProtection="1">
      <protection hidden="1"/>
    </xf>
    <xf numFmtId="0" fontId="13" fillId="2" borderId="0" xfId="0" applyFont="1" applyFill="1"/>
    <xf numFmtId="0" fontId="13" fillId="2" borderId="0" xfId="3" applyFont="1" applyFill="1" applyProtection="1">
      <protection hidden="1"/>
    </xf>
    <xf numFmtId="165" fontId="14" fillId="2" borderId="0" xfId="2" applyNumberFormat="1" applyFont="1" applyFill="1" applyProtection="1">
      <protection hidden="1"/>
    </xf>
    <xf numFmtId="165" fontId="14" fillId="2" borderId="0" xfId="3" applyNumberFormat="1" applyFont="1" applyFill="1" applyProtection="1">
      <protection hidden="1"/>
    </xf>
    <xf numFmtId="165" fontId="14" fillId="2" borderId="0" xfId="0" applyNumberFormat="1" applyFont="1" applyFill="1" applyProtection="1">
      <protection hidden="1"/>
    </xf>
    <xf numFmtId="0" fontId="12" fillId="2" borderId="0" xfId="0" applyFont="1" applyFill="1" applyProtection="1">
      <protection hidden="1"/>
    </xf>
    <xf numFmtId="165" fontId="14" fillId="2" borderId="0" xfId="2" quotePrefix="1" applyNumberFormat="1" applyFont="1" applyFill="1" applyAlignment="1" applyProtection="1">
      <alignment horizontal="left"/>
      <protection hidden="1"/>
    </xf>
    <xf numFmtId="165" fontId="14" fillId="2" borderId="0" xfId="2" applyNumberFormat="1" applyFont="1" applyFill="1" applyAlignment="1" applyProtection="1">
      <alignment horizontal="left"/>
      <protection hidden="1"/>
    </xf>
    <xf numFmtId="0" fontId="15" fillId="2" borderId="0" xfId="0" applyFont="1" applyFill="1" applyProtection="1">
      <protection hidden="1"/>
    </xf>
    <xf numFmtId="0" fontId="14" fillId="2" borderId="0" xfId="0" applyFont="1" applyFill="1" applyAlignment="1" applyProtection="1">
      <alignment horizontal="center" vertical="center" textRotation="90" wrapText="1"/>
      <protection hidden="1"/>
    </xf>
    <xf numFmtId="0" fontId="13" fillId="2" borderId="0" xfId="0" applyFont="1" applyFill="1" applyAlignment="1" applyProtection="1">
      <alignment horizontal="left"/>
      <protection hidden="1"/>
    </xf>
    <xf numFmtId="0" fontId="14" fillId="2" borderId="0" xfId="3" applyFont="1" applyFill="1" applyAlignment="1" applyProtection="1">
      <alignment horizontal="left"/>
      <protection hidden="1"/>
    </xf>
    <xf numFmtId="0" fontId="9" fillId="2" borderId="0" xfId="0" applyFont="1" applyFill="1" applyAlignment="1" applyProtection="1">
      <alignment vertical="center"/>
      <protection hidden="1"/>
    </xf>
    <xf numFmtId="0" fontId="9" fillId="2" borderId="0" xfId="0" applyFont="1" applyFill="1" applyAlignment="1">
      <alignment vertical="center"/>
    </xf>
    <xf numFmtId="0" fontId="18" fillId="0" borderId="0" xfId="0" applyFont="1" applyProtection="1">
      <protection hidden="1"/>
    </xf>
    <xf numFmtId="0" fontId="16" fillId="3" borderId="6" xfId="0" applyFont="1" applyFill="1" applyBorder="1" applyAlignment="1" applyProtection="1">
      <alignment horizontal="center" vertical="center" wrapText="1"/>
      <protection hidden="1"/>
    </xf>
    <xf numFmtId="0" fontId="16" fillId="3" borderId="7" xfId="0" applyFont="1" applyFill="1" applyBorder="1" applyAlignment="1" applyProtection="1">
      <alignment horizontal="center" vertical="center" wrapText="1"/>
      <protection hidden="1"/>
    </xf>
    <xf numFmtId="0" fontId="17" fillId="2" borderId="0" xfId="0" applyFont="1" applyFill="1" applyAlignment="1" applyProtection="1">
      <alignment vertical="center"/>
      <protection hidden="1"/>
    </xf>
    <xf numFmtId="0" fontId="22" fillId="0" borderId="0" xfId="0" applyFont="1" applyAlignment="1" applyProtection="1">
      <alignment vertical="center"/>
      <protection hidden="1"/>
    </xf>
    <xf numFmtId="0" fontId="17" fillId="2" borderId="0" xfId="0" applyFont="1" applyFill="1" applyAlignment="1">
      <alignment vertical="center"/>
    </xf>
    <xf numFmtId="164" fontId="9" fillId="2" borderId="0" xfId="0" applyNumberFormat="1" applyFont="1" applyFill="1" applyProtection="1">
      <protection hidden="1"/>
    </xf>
    <xf numFmtId="164" fontId="9" fillId="2" borderId="0" xfId="1" applyNumberFormat="1" applyFont="1" applyFill="1" applyProtection="1">
      <protection hidden="1"/>
    </xf>
    <xf numFmtId="0" fontId="23" fillId="2" borderId="0" xfId="0" applyFont="1" applyFill="1" applyProtection="1">
      <protection hidden="1"/>
    </xf>
    <xf numFmtId="0" fontId="25" fillId="2" borderId="0" xfId="0" applyFont="1" applyFill="1" applyProtection="1">
      <protection hidden="1"/>
    </xf>
    <xf numFmtId="0" fontId="14" fillId="7" borderId="12" xfId="0" applyFont="1" applyFill="1" applyBorder="1" applyProtection="1">
      <protection hidden="1"/>
    </xf>
    <xf numFmtId="0" fontId="14" fillId="7" borderId="13" xfId="0" applyFont="1" applyFill="1" applyBorder="1" applyProtection="1">
      <protection hidden="1"/>
    </xf>
    <xf numFmtId="0" fontId="14" fillId="7" borderId="15" xfId="0" applyFont="1" applyFill="1" applyBorder="1" applyProtection="1">
      <protection hidden="1"/>
    </xf>
    <xf numFmtId="164" fontId="9" fillId="4" borderId="15" xfId="0" applyNumberFormat="1" applyFont="1" applyFill="1" applyBorder="1" applyAlignment="1" applyProtection="1">
      <alignment vertical="center" wrapText="1"/>
      <protection locked="0"/>
    </xf>
    <xf numFmtId="164" fontId="24" fillId="5" borderId="20" xfId="0" applyNumberFormat="1" applyFont="1" applyFill="1" applyBorder="1" applyAlignment="1" applyProtection="1">
      <alignment horizontal="right" vertical="center" wrapText="1"/>
      <protection hidden="1"/>
    </xf>
    <xf numFmtId="164" fontId="24" fillId="5" borderId="20" xfId="0" applyNumberFormat="1" applyFont="1" applyFill="1" applyBorder="1" applyAlignment="1" applyProtection="1">
      <alignment vertical="center" wrapText="1"/>
      <protection hidden="1"/>
    </xf>
    <xf numFmtId="9" fontId="24" fillId="5" borderId="20" xfId="1" applyFont="1" applyFill="1" applyBorder="1" applyAlignment="1" applyProtection="1">
      <alignment vertical="center" wrapText="1"/>
      <protection hidden="1"/>
    </xf>
    <xf numFmtId="14" fontId="14" fillId="2" borderId="0" xfId="2" applyNumberFormat="1" applyFont="1" applyFill="1" applyAlignment="1" applyProtection="1">
      <alignment horizontal="left"/>
      <protection hidden="1"/>
    </xf>
    <xf numFmtId="14" fontId="14" fillId="2" borderId="5" xfId="2" applyNumberFormat="1" applyFont="1" applyFill="1" applyBorder="1" applyAlignment="1" applyProtection="1">
      <alignment horizontal="left"/>
      <protection hidden="1"/>
    </xf>
    <xf numFmtId="0" fontId="16" fillId="7" borderId="3" xfId="0" applyFont="1" applyFill="1" applyBorder="1" applyAlignment="1" applyProtection="1">
      <alignment horizontal="center" vertical="center"/>
      <protection hidden="1"/>
    </xf>
    <xf numFmtId="0" fontId="16" fillId="7" borderId="10" xfId="0" applyFont="1" applyFill="1" applyBorder="1" applyAlignment="1" applyProtection="1">
      <alignment horizontal="center" vertical="center"/>
      <protection hidden="1"/>
    </xf>
    <xf numFmtId="0" fontId="20" fillId="8" borderId="21" xfId="0" applyFont="1" applyFill="1" applyBorder="1" applyAlignment="1" applyProtection="1">
      <alignment horizontal="center" vertical="top" wrapText="1"/>
      <protection hidden="1"/>
    </xf>
    <xf numFmtId="0" fontId="18" fillId="0" borderId="22" xfId="0" applyFont="1" applyBorder="1" applyAlignment="1" applyProtection="1">
      <alignment vertical="top" wrapText="1"/>
      <protection hidden="1"/>
    </xf>
    <xf numFmtId="0" fontId="20" fillId="8" borderId="23" xfId="0" applyFont="1" applyFill="1" applyBorder="1" applyAlignment="1" applyProtection="1">
      <alignment horizontal="center" vertical="top" wrapText="1"/>
      <protection hidden="1"/>
    </xf>
    <xf numFmtId="0" fontId="18" fillId="0" borderId="24" xfId="0" applyFont="1" applyBorder="1" applyAlignment="1" applyProtection="1">
      <alignment vertical="top" wrapText="1"/>
      <protection hidden="1"/>
    </xf>
    <xf numFmtId="0" fontId="20" fillId="8" borderId="25" xfId="0" applyFont="1" applyFill="1" applyBorder="1" applyAlignment="1" applyProtection="1">
      <alignment horizontal="center" vertical="top" wrapText="1"/>
      <protection hidden="1"/>
    </xf>
    <xf numFmtId="0" fontId="18" fillId="0" borderId="26" xfId="0" applyFont="1" applyBorder="1" applyAlignment="1" applyProtection="1">
      <alignment vertical="top" wrapText="1"/>
      <protection hidden="1"/>
    </xf>
    <xf numFmtId="0" fontId="18" fillId="0" borderId="0" xfId="0" applyFont="1" applyAlignment="1" applyProtection="1">
      <alignment vertical="top"/>
      <protection hidden="1"/>
    </xf>
    <xf numFmtId="0" fontId="18" fillId="0" borderId="0" xfId="0" applyFont="1" applyAlignment="1" applyProtection="1">
      <alignment vertical="top" wrapText="1"/>
      <protection hidden="1"/>
    </xf>
    <xf numFmtId="0" fontId="9" fillId="8" borderId="22" xfId="0" applyFont="1" applyFill="1" applyBorder="1" applyAlignment="1" applyProtection="1">
      <alignment horizontal="left" vertical="top"/>
      <protection hidden="1"/>
    </xf>
    <xf numFmtId="0" fontId="9" fillId="8" borderId="24" xfId="0" applyFont="1" applyFill="1" applyBorder="1" applyAlignment="1" applyProtection="1">
      <alignment horizontal="left" vertical="top"/>
      <protection hidden="1"/>
    </xf>
    <xf numFmtId="0" fontId="9" fillId="8" borderId="26" xfId="0" applyFont="1" applyFill="1" applyBorder="1" applyAlignment="1" applyProtection="1">
      <alignment horizontal="left" vertical="top"/>
      <protection hidden="1"/>
    </xf>
    <xf numFmtId="164" fontId="9" fillId="4" borderId="12" xfId="0" applyNumberFormat="1" applyFont="1" applyFill="1" applyBorder="1" applyAlignment="1" applyProtection="1">
      <alignment vertical="center" wrapText="1"/>
      <protection locked="0"/>
    </xf>
    <xf numFmtId="0" fontId="9" fillId="4" borderId="35" xfId="0" applyFont="1" applyFill="1" applyBorder="1" applyAlignment="1" applyProtection="1">
      <alignment horizontal="left" vertical="center"/>
      <protection locked="0"/>
    </xf>
    <xf numFmtId="164" fontId="17" fillId="4" borderId="35" xfId="0" applyNumberFormat="1" applyFont="1" applyFill="1" applyBorder="1" applyAlignment="1" applyProtection="1">
      <alignment vertical="center" wrapText="1"/>
      <protection locked="0"/>
    </xf>
    <xf numFmtId="166" fontId="9" fillId="4" borderId="3" xfId="0" applyNumberFormat="1" applyFont="1" applyFill="1" applyBorder="1" applyAlignment="1" applyProtection="1">
      <alignment vertical="center" wrapText="1"/>
      <protection locked="0"/>
    </xf>
    <xf numFmtId="164" fontId="9" fillId="4" borderId="3" xfId="0" applyNumberFormat="1" applyFont="1" applyFill="1" applyBorder="1" applyAlignment="1" applyProtection="1">
      <alignment vertical="center" wrapText="1"/>
      <protection locked="0"/>
    </xf>
    <xf numFmtId="14" fontId="9" fillId="4" borderId="3" xfId="0" applyNumberFormat="1" applyFont="1" applyFill="1" applyBorder="1" applyAlignment="1" applyProtection="1">
      <alignment vertical="center" wrapText="1"/>
      <protection locked="0"/>
    </xf>
    <xf numFmtId="166" fontId="9" fillId="4" borderId="12" xfId="0" applyNumberFormat="1" applyFont="1" applyFill="1" applyBorder="1" applyAlignment="1" applyProtection="1">
      <alignment vertical="center" wrapText="1"/>
      <protection locked="0"/>
    </xf>
    <xf numFmtId="14" fontId="9" fillId="4" borderId="12" xfId="0" applyNumberFormat="1" applyFont="1" applyFill="1" applyBorder="1" applyAlignment="1" applyProtection="1">
      <alignment vertical="center" wrapText="1"/>
      <protection locked="0"/>
    </xf>
    <xf numFmtId="14" fontId="9" fillId="4" borderId="15" xfId="0" applyNumberFormat="1" applyFont="1" applyFill="1" applyBorder="1" applyAlignment="1" applyProtection="1">
      <alignment vertical="center" wrapText="1"/>
      <protection locked="0"/>
    </xf>
    <xf numFmtId="164" fontId="17" fillId="4" borderId="38" xfId="0" applyNumberFormat="1" applyFont="1" applyFill="1" applyBorder="1" applyAlignment="1" applyProtection="1">
      <alignment vertical="center" wrapText="1"/>
      <protection locked="0"/>
    </xf>
    <xf numFmtId="14" fontId="9" fillId="4" borderId="38" xfId="0" applyNumberFormat="1" applyFont="1" applyFill="1" applyBorder="1" applyAlignment="1" applyProtection="1">
      <alignment vertical="center" wrapText="1"/>
      <protection locked="0"/>
    </xf>
    <xf numFmtId="0" fontId="9" fillId="4" borderId="36" xfId="1" applyNumberFormat="1" applyFont="1" applyFill="1" applyBorder="1" applyAlignment="1" applyProtection="1">
      <alignment vertical="center" wrapText="1"/>
      <protection locked="0"/>
    </xf>
    <xf numFmtId="0" fontId="16" fillId="7" borderId="14" xfId="0" applyFont="1" applyFill="1" applyBorder="1" applyAlignment="1" applyProtection="1">
      <alignment vertical="center" wrapText="1"/>
      <protection hidden="1"/>
    </xf>
    <xf numFmtId="0" fontId="9" fillId="4" borderId="6"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protection locked="0"/>
    </xf>
    <xf numFmtId="1" fontId="16" fillId="7" borderId="41" xfId="0" applyNumberFormat="1" applyFont="1" applyFill="1" applyBorder="1" applyAlignment="1" applyProtection="1">
      <alignment horizontal="center" vertical="center" wrapText="1"/>
      <protection hidden="1"/>
    </xf>
    <xf numFmtId="1" fontId="16" fillId="7" borderId="42" xfId="0" applyNumberFormat="1" applyFont="1" applyFill="1" applyBorder="1" applyAlignment="1" applyProtection="1">
      <alignment horizontal="center" vertical="center" wrapText="1"/>
      <protection hidden="1"/>
    </xf>
    <xf numFmtId="164" fontId="9" fillId="4" borderId="44" xfId="0" applyNumberFormat="1" applyFont="1" applyFill="1" applyBorder="1" applyAlignment="1" applyProtection="1">
      <alignment vertical="center" wrapText="1"/>
      <protection locked="0"/>
    </xf>
    <xf numFmtId="164" fontId="9" fillId="4" borderId="47" xfId="0" applyNumberFormat="1" applyFont="1" applyFill="1" applyBorder="1" applyAlignment="1" applyProtection="1">
      <alignment vertical="center" wrapText="1"/>
      <protection locked="0"/>
    </xf>
    <xf numFmtId="164" fontId="9" fillId="4" borderId="49" xfId="0" applyNumberFormat="1" applyFont="1" applyFill="1" applyBorder="1" applyAlignment="1" applyProtection="1">
      <alignment vertical="center" wrapText="1"/>
      <protection locked="0"/>
    </xf>
    <xf numFmtId="164" fontId="24" fillId="5" borderId="52" xfId="0" applyNumberFormat="1" applyFont="1" applyFill="1" applyBorder="1" applyAlignment="1" applyProtection="1">
      <alignment vertical="center" wrapText="1"/>
      <protection hidden="1"/>
    </xf>
    <xf numFmtId="164" fontId="24" fillId="5" borderId="53" xfId="0" applyNumberFormat="1" applyFont="1" applyFill="1" applyBorder="1" applyAlignment="1" applyProtection="1">
      <alignment vertical="center" wrapText="1"/>
      <protection hidden="1"/>
    </xf>
    <xf numFmtId="1" fontId="16" fillId="7" borderId="54" xfId="0" applyNumberFormat="1" applyFont="1" applyFill="1" applyBorder="1" applyAlignment="1" applyProtection="1">
      <alignment horizontal="center" vertical="center" wrapText="1"/>
      <protection hidden="1"/>
    </xf>
    <xf numFmtId="164" fontId="9" fillId="4" borderId="43" xfId="0" applyNumberFormat="1" applyFont="1" applyFill="1" applyBorder="1" applyAlignment="1" applyProtection="1">
      <alignment vertical="center" wrapText="1"/>
      <protection locked="0"/>
    </xf>
    <xf numFmtId="164" fontId="9" fillId="4" borderId="46" xfId="0" applyNumberFormat="1" applyFont="1" applyFill="1" applyBorder="1" applyAlignment="1" applyProtection="1">
      <alignment vertical="center" wrapText="1"/>
      <protection locked="0"/>
    </xf>
    <xf numFmtId="164" fontId="9" fillId="4" borderId="48" xfId="0" applyNumberFormat="1" applyFont="1" applyFill="1" applyBorder="1" applyAlignment="1" applyProtection="1">
      <alignment vertical="center" wrapText="1"/>
      <protection locked="0"/>
    </xf>
    <xf numFmtId="164" fontId="24" fillId="5" borderId="55" xfId="0" applyNumberFormat="1" applyFont="1" applyFill="1" applyBorder="1" applyAlignment="1" applyProtection="1">
      <alignment vertical="center" wrapText="1"/>
      <protection hidden="1"/>
    </xf>
    <xf numFmtId="1" fontId="16" fillId="7" borderId="56" xfId="0" applyNumberFormat="1" applyFont="1" applyFill="1" applyBorder="1" applyAlignment="1" applyProtection="1">
      <alignment horizontal="center" vertical="center" wrapText="1"/>
      <protection hidden="1"/>
    </xf>
    <xf numFmtId="164" fontId="9" fillId="4" borderId="6" xfId="0" applyNumberFormat="1" applyFont="1" applyFill="1" applyBorder="1" applyAlignment="1" applyProtection="1">
      <alignment vertical="center" wrapText="1"/>
      <protection locked="0"/>
    </xf>
    <xf numFmtId="164" fontId="9" fillId="4" borderId="1" xfId="0" applyNumberFormat="1" applyFont="1" applyFill="1" applyBorder="1" applyAlignment="1" applyProtection="1">
      <alignment vertical="center" wrapText="1"/>
      <protection locked="0"/>
    </xf>
    <xf numFmtId="164" fontId="9" fillId="4" borderId="9" xfId="0" applyNumberFormat="1" applyFont="1" applyFill="1" applyBorder="1" applyAlignment="1" applyProtection="1">
      <alignment vertical="center" wrapText="1"/>
      <protection locked="0"/>
    </xf>
    <xf numFmtId="164" fontId="24" fillId="5" borderId="57" xfId="0" applyNumberFormat="1" applyFont="1" applyFill="1" applyBorder="1" applyAlignment="1" applyProtection="1">
      <alignment vertical="center" wrapText="1"/>
      <protection hidden="1"/>
    </xf>
    <xf numFmtId="164" fontId="17" fillId="4" borderId="37" xfId="0" applyNumberFormat="1" applyFont="1" applyFill="1" applyBorder="1" applyAlignment="1" applyProtection="1">
      <alignment vertical="center" wrapText="1"/>
      <protection locked="0"/>
    </xf>
    <xf numFmtId="164" fontId="30" fillId="4" borderId="3" xfId="0" applyNumberFormat="1" applyFont="1" applyFill="1" applyBorder="1" applyAlignment="1" applyProtection="1">
      <alignment vertical="center" wrapText="1"/>
      <protection locked="0"/>
    </xf>
    <xf numFmtId="165" fontId="9" fillId="4" borderId="43" xfId="2" applyNumberFormat="1" applyFont="1" applyFill="1" applyBorder="1" applyAlignment="1" applyProtection="1">
      <alignment horizontal="right"/>
      <protection locked="0"/>
    </xf>
    <xf numFmtId="0" fontId="9" fillId="4" borderId="44" xfId="1" applyNumberFormat="1" applyFont="1" applyFill="1" applyBorder="1" applyAlignment="1" applyProtection="1">
      <alignment vertical="center" wrapText="1"/>
      <protection locked="0"/>
    </xf>
    <xf numFmtId="165" fontId="9" fillId="4" borderId="46" xfId="2" applyNumberFormat="1" applyFont="1" applyFill="1" applyBorder="1" applyAlignment="1" applyProtection="1">
      <alignment horizontal="right"/>
      <protection locked="0"/>
    </xf>
    <xf numFmtId="0" fontId="9" fillId="4" borderId="47" xfId="1" applyNumberFormat="1" applyFont="1" applyFill="1" applyBorder="1" applyAlignment="1" applyProtection="1">
      <alignment vertical="center" wrapText="1"/>
      <protection locked="0"/>
    </xf>
    <xf numFmtId="165" fontId="9" fillId="4" borderId="37" xfId="2" applyNumberFormat="1" applyFont="1" applyFill="1" applyBorder="1" applyAlignment="1" applyProtection="1">
      <alignment horizontal="right"/>
      <protection locked="0"/>
    </xf>
    <xf numFmtId="165" fontId="9" fillId="4" borderId="48" xfId="2" applyNumberFormat="1" applyFont="1" applyFill="1" applyBorder="1" applyAlignment="1" applyProtection="1">
      <alignment horizontal="right"/>
      <protection locked="0"/>
    </xf>
    <xf numFmtId="0" fontId="9" fillId="4" borderId="49" xfId="1" applyNumberFormat="1" applyFont="1" applyFill="1" applyBorder="1" applyAlignment="1" applyProtection="1">
      <alignment vertical="center" wrapText="1"/>
      <protection locked="0"/>
    </xf>
    <xf numFmtId="9" fontId="24" fillId="5" borderId="53" xfId="1" applyFont="1" applyFill="1" applyBorder="1" applyAlignment="1" applyProtection="1">
      <alignment vertical="center" wrapText="1"/>
      <protection hidden="1"/>
    </xf>
    <xf numFmtId="0" fontId="9" fillId="4" borderId="4" xfId="0" applyFont="1" applyFill="1" applyBorder="1" applyAlignment="1" applyProtection="1">
      <alignment horizontal="left" vertical="center"/>
      <protection locked="0"/>
    </xf>
    <xf numFmtId="0" fontId="16" fillId="4" borderId="4" xfId="0" applyFont="1" applyFill="1" applyBorder="1" applyAlignment="1" applyProtection="1">
      <alignment horizontal="left" vertical="center"/>
      <protection locked="0"/>
    </xf>
    <xf numFmtId="4" fontId="30" fillId="4" borderId="3" xfId="0" applyNumberFormat="1" applyFont="1" applyFill="1" applyBorder="1" applyAlignment="1" applyProtection="1">
      <alignment vertical="center" wrapText="1"/>
      <protection locked="0"/>
    </xf>
    <xf numFmtId="14" fontId="9" fillId="4" borderId="3" xfId="0" applyNumberFormat="1" applyFont="1" applyFill="1" applyBorder="1" applyAlignment="1" applyProtection="1">
      <alignment horizontal="left" vertical="top" wrapText="1"/>
      <protection locked="0"/>
    </xf>
    <xf numFmtId="0" fontId="9" fillId="4" borderId="44" xfId="1" applyNumberFormat="1"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protection locked="0"/>
    </xf>
    <xf numFmtId="164" fontId="17" fillId="4" borderId="3" xfId="0" applyNumberFormat="1" applyFont="1" applyFill="1" applyBorder="1" applyAlignment="1" applyProtection="1">
      <alignment vertical="center" wrapText="1"/>
      <protection locked="0"/>
    </xf>
    <xf numFmtId="164" fontId="17" fillId="4" borderId="6" xfId="0" applyNumberFormat="1" applyFont="1" applyFill="1" applyBorder="1" applyAlignment="1" applyProtection="1">
      <alignment vertical="center" wrapText="1"/>
      <protection locked="0"/>
    </xf>
    <xf numFmtId="164" fontId="17" fillId="4" borderId="43" xfId="0" applyNumberFormat="1" applyFont="1" applyFill="1" applyBorder="1" applyAlignment="1" applyProtection="1">
      <alignment vertical="center" wrapText="1"/>
      <protection locked="0"/>
    </xf>
    <xf numFmtId="164" fontId="17" fillId="4" borderId="44" xfId="0" applyNumberFormat="1" applyFont="1" applyFill="1" applyBorder="1" applyAlignment="1" applyProtection="1">
      <alignment vertical="center" wrapText="1"/>
      <protection locked="0"/>
    </xf>
    <xf numFmtId="165" fontId="17" fillId="4" borderId="43" xfId="2" applyNumberFormat="1" applyFont="1" applyFill="1" applyBorder="1" applyAlignment="1" applyProtection="1">
      <alignment horizontal="right"/>
      <protection locked="0"/>
    </xf>
    <xf numFmtId="14" fontId="17" fillId="4" borderId="3" xfId="0" applyNumberFormat="1" applyFont="1" applyFill="1" applyBorder="1" applyAlignment="1" applyProtection="1">
      <alignment vertical="center" wrapText="1"/>
      <protection locked="0"/>
    </xf>
    <xf numFmtId="0" fontId="17" fillId="4" borderId="44" xfId="1" applyNumberFormat="1" applyFont="1" applyFill="1" applyBorder="1" applyAlignment="1" applyProtection="1">
      <alignment vertical="center" wrapText="1"/>
      <protection locked="0"/>
    </xf>
    <xf numFmtId="1" fontId="16" fillId="7" borderId="40" xfId="0" applyNumberFormat="1" applyFont="1" applyFill="1" applyBorder="1" applyAlignment="1" applyProtection="1">
      <alignment horizontal="center" vertical="center" wrapText="1"/>
      <protection hidden="1"/>
    </xf>
    <xf numFmtId="164" fontId="24" fillId="5" borderId="60" xfId="0" applyNumberFormat="1" applyFont="1" applyFill="1" applyBorder="1" applyAlignment="1" applyProtection="1">
      <alignment vertical="center" wrapText="1"/>
      <protection hidden="1"/>
    </xf>
    <xf numFmtId="164" fontId="24" fillId="5" borderId="61" xfId="0" applyNumberFormat="1" applyFont="1" applyFill="1" applyBorder="1" applyAlignment="1" applyProtection="1">
      <alignment vertical="center" wrapText="1"/>
      <protection hidden="1"/>
    </xf>
    <xf numFmtId="164" fontId="17" fillId="4" borderId="36" xfId="0" applyNumberFormat="1" applyFont="1" applyFill="1" applyBorder="1" applyAlignment="1" applyProtection="1">
      <alignment vertical="center" wrapText="1"/>
      <protection locked="0"/>
    </xf>
    <xf numFmtId="164" fontId="9" fillId="4" borderId="52" xfId="0" applyNumberFormat="1" applyFont="1" applyFill="1" applyBorder="1" applyAlignment="1" applyProtection="1">
      <alignment vertical="center" wrapText="1"/>
      <protection locked="0"/>
    </xf>
    <xf numFmtId="164" fontId="9" fillId="4" borderId="53" xfId="0" applyNumberFormat="1" applyFont="1" applyFill="1" applyBorder="1" applyAlignment="1" applyProtection="1">
      <alignment vertical="center" wrapText="1"/>
      <protection locked="0"/>
    </xf>
    <xf numFmtId="166" fontId="9" fillId="4" borderId="6" xfId="0" applyNumberFormat="1" applyFont="1" applyFill="1" applyBorder="1" applyAlignment="1" applyProtection="1">
      <alignment vertical="center" wrapText="1"/>
      <protection locked="0"/>
    </xf>
    <xf numFmtId="0" fontId="9" fillId="4" borderId="44" xfId="0" applyFont="1" applyFill="1" applyBorder="1" applyAlignment="1" applyProtection="1">
      <alignment horizontal="left" vertical="center"/>
      <protection locked="0"/>
    </xf>
    <xf numFmtId="14" fontId="9" fillId="4" borderId="3" xfId="0" applyNumberFormat="1" applyFont="1" applyFill="1" applyBorder="1" applyAlignment="1" applyProtection="1">
      <alignment horizontal="left" vertical="center" wrapText="1"/>
      <protection locked="0"/>
    </xf>
    <xf numFmtId="164" fontId="9" fillId="4" borderId="8" xfId="0" applyNumberFormat="1" applyFont="1" applyFill="1" applyBorder="1" applyAlignment="1" applyProtection="1">
      <alignment vertical="center" wrapText="1"/>
      <protection locked="0"/>
    </xf>
    <xf numFmtId="0" fontId="17" fillId="4" borderId="3" xfId="0" applyFont="1" applyFill="1" applyBorder="1" applyAlignment="1" applyProtection="1">
      <alignment vertical="center" wrapText="1"/>
      <protection locked="0"/>
    </xf>
    <xf numFmtId="164" fontId="9" fillId="4" borderId="2" xfId="0" applyNumberFormat="1" applyFont="1" applyFill="1" applyBorder="1" applyAlignment="1" applyProtection="1">
      <alignment vertical="center" wrapText="1"/>
      <protection locked="0"/>
    </xf>
    <xf numFmtId="43" fontId="17" fillId="4" borderId="44" xfId="0" applyNumberFormat="1" applyFont="1" applyFill="1" applyBorder="1" applyAlignment="1" applyProtection="1">
      <alignment vertical="center" wrapText="1"/>
      <protection locked="0"/>
    </xf>
    <xf numFmtId="166" fontId="9" fillId="4" borderId="52" xfId="0" applyNumberFormat="1" applyFont="1" applyFill="1" applyBorder="1" applyAlignment="1" applyProtection="1">
      <alignment vertical="center" wrapText="1"/>
      <protection locked="0"/>
    </xf>
    <xf numFmtId="14" fontId="9" fillId="4" borderId="3" xfId="0" applyNumberFormat="1" applyFont="1" applyFill="1" applyBorder="1" applyAlignment="1" applyProtection="1">
      <alignment horizontal="left" vertical="center"/>
      <protection hidden="1"/>
    </xf>
    <xf numFmtId="49" fontId="9" fillId="4" borderId="44" xfId="0" applyNumberFormat="1" applyFont="1" applyFill="1" applyBorder="1" applyAlignment="1" applyProtection="1">
      <alignment vertical="center" wrapText="1"/>
      <protection locked="0"/>
    </xf>
    <xf numFmtId="165" fontId="9" fillId="4" borderId="55" xfId="2" applyNumberFormat="1" applyFont="1" applyFill="1" applyBorder="1" applyAlignment="1" applyProtection="1">
      <alignment horizontal="right"/>
      <protection locked="0"/>
    </xf>
    <xf numFmtId="14" fontId="9" fillId="4" borderId="52" xfId="0" applyNumberFormat="1" applyFont="1" applyFill="1" applyBorder="1" applyAlignment="1" applyProtection="1">
      <alignment vertical="center" wrapText="1"/>
      <protection locked="0"/>
    </xf>
    <xf numFmtId="0" fontId="9" fillId="4" borderId="53" xfId="1" applyNumberFormat="1" applyFont="1" applyFill="1" applyBorder="1" applyAlignment="1" applyProtection="1">
      <alignment vertical="center" wrapText="1"/>
      <protection locked="0"/>
    </xf>
    <xf numFmtId="0" fontId="21" fillId="4" borderId="1" xfId="0" applyFont="1" applyFill="1" applyBorder="1" applyAlignment="1" applyProtection="1">
      <alignment horizontal="left" vertical="center"/>
      <protection locked="0"/>
    </xf>
    <xf numFmtId="172" fontId="9" fillId="4" borderId="6" xfId="8" applyNumberFormat="1" applyFont="1" applyFill="1" applyBorder="1" applyAlignment="1" applyProtection="1">
      <alignment vertical="center" wrapText="1"/>
      <protection locked="0"/>
    </xf>
    <xf numFmtId="166" fontId="9" fillId="10" borderId="3" xfId="0" applyNumberFormat="1" applyFont="1" applyFill="1" applyBorder="1" applyAlignment="1" applyProtection="1">
      <alignment vertical="center" wrapText="1"/>
      <protection locked="0"/>
    </xf>
    <xf numFmtId="0" fontId="16" fillId="4" borderId="1" xfId="0" applyFont="1" applyFill="1" applyBorder="1" applyAlignment="1" applyProtection="1">
      <alignment horizontal="left" vertical="center"/>
      <protection locked="0"/>
    </xf>
    <xf numFmtId="164" fontId="9" fillId="10" borderId="44" xfId="0" applyNumberFormat="1" applyFont="1" applyFill="1" applyBorder="1" applyAlignment="1" applyProtection="1">
      <alignment vertical="center" wrapText="1"/>
      <protection locked="0"/>
    </xf>
    <xf numFmtId="167" fontId="9" fillId="4" borderId="3" xfId="0" applyNumberFormat="1" applyFont="1" applyFill="1" applyBorder="1" applyAlignment="1" applyProtection="1">
      <alignment vertical="center" wrapText="1"/>
      <protection locked="0"/>
    </xf>
    <xf numFmtId="164" fontId="9" fillId="4" borderId="45" xfId="0" applyNumberFormat="1" applyFont="1" applyFill="1" applyBorder="1" applyAlignment="1" applyProtection="1">
      <alignment vertical="center" wrapText="1"/>
      <protection locked="0"/>
    </xf>
    <xf numFmtId="164" fontId="17" fillId="4" borderId="65" xfId="0" applyNumberFormat="1" applyFont="1" applyFill="1" applyBorder="1" applyAlignment="1" applyProtection="1">
      <alignment vertical="center" wrapText="1"/>
      <protection locked="0"/>
    </xf>
    <xf numFmtId="4" fontId="9" fillId="4" borderId="3" xfId="0" applyNumberFormat="1" applyFont="1" applyFill="1" applyBorder="1" applyAlignment="1" applyProtection="1">
      <alignment vertical="center" wrapText="1"/>
      <protection locked="0"/>
    </xf>
    <xf numFmtId="4" fontId="9" fillId="4" borderId="12" xfId="0" applyNumberFormat="1" applyFont="1" applyFill="1" applyBorder="1" applyAlignment="1" applyProtection="1">
      <alignment vertical="center" wrapText="1"/>
      <protection locked="0"/>
    </xf>
    <xf numFmtId="4" fontId="17" fillId="4" borderId="37" xfId="0" applyNumberFormat="1" applyFont="1" applyFill="1" applyBorder="1" applyAlignment="1" applyProtection="1">
      <alignment vertical="center" wrapText="1"/>
      <protection locked="0"/>
    </xf>
    <xf numFmtId="0" fontId="26" fillId="5" borderId="0" xfId="10" applyFont="1" applyFill="1" applyAlignment="1" applyProtection="1">
      <alignment horizontal="left" vertical="center" wrapText="1"/>
      <protection hidden="1"/>
    </xf>
    <xf numFmtId="44" fontId="0" fillId="0" borderId="0" xfId="11" applyFont="1" applyAlignment="1">
      <alignment horizontal="center"/>
    </xf>
    <xf numFmtId="0" fontId="3" fillId="0" borderId="0" xfId="10"/>
    <xf numFmtId="0" fontId="26" fillId="5" borderId="7" xfId="10" applyFont="1" applyFill="1" applyBorder="1" applyAlignment="1" applyProtection="1">
      <alignment horizontal="left" vertical="center" wrapText="1"/>
      <protection hidden="1"/>
    </xf>
    <xf numFmtId="0" fontId="16" fillId="7" borderId="12" xfId="10" applyFont="1" applyFill="1" applyBorder="1" applyAlignment="1" applyProtection="1">
      <alignment horizontal="center" vertical="center" wrapText="1"/>
      <protection hidden="1"/>
    </xf>
    <xf numFmtId="1" fontId="16" fillId="6" borderId="6" xfId="10" applyNumberFormat="1" applyFont="1" applyFill="1" applyBorder="1" applyAlignment="1" applyProtection="1">
      <alignment vertical="center" wrapText="1"/>
      <protection hidden="1"/>
    </xf>
    <xf numFmtId="1" fontId="16" fillId="6" borderId="7" xfId="10" applyNumberFormat="1" applyFont="1" applyFill="1" applyBorder="1" applyAlignment="1" applyProtection="1">
      <alignment vertical="center" wrapText="1"/>
      <protection hidden="1"/>
    </xf>
    <xf numFmtId="1" fontId="16" fillId="6" borderId="8" xfId="10" applyNumberFormat="1" applyFont="1" applyFill="1" applyBorder="1" applyAlignment="1" applyProtection="1">
      <alignment vertical="center" wrapText="1"/>
      <protection hidden="1"/>
    </xf>
    <xf numFmtId="0" fontId="16" fillId="7" borderId="15" xfId="10" applyFont="1" applyFill="1" applyBorder="1" applyAlignment="1" applyProtection="1">
      <alignment horizontal="center" vertical="center" wrapText="1"/>
      <protection hidden="1"/>
    </xf>
    <xf numFmtId="1" fontId="9" fillId="7" borderId="3" xfId="10" applyNumberFormat="1" applyFont="1" applyFill="1" applyBorder="1" applyAlignment="1" applyProtection="1">
      <alignment horizontal="center" vertical="center" wrapText="1"/>
      <protection hidden="1"/>
    </xf>
    <xf numFmtId="1" fontId="17" fillId="7" borderId="3" xfId="10" applyNumberFormat="1" applyFont="1" applyFill="1" applyBorder="1" applyAlignment="1" applyProtection="1">
      <alignment horizontal="center" vertical="center" wrapText="1"/>
      <protection hidden="1"/>
    </xf>
    <xf numFmtId="0" fontId="9" fillId="8" borderId="12" xfId="10" applyFont="1" applyFill="1" applyBorder="1" applyAlignment="1" applyProtection="1">
      <alignment vertical="center" wrapText="1"/>
      <protection hidden="1"/>
    </xf>
    <xf numFmtId="0" fontId="9" fillId="8" borderId="5" xfId="10" applyFont="1" applyFill="1" applyBorder="1" applyAlignment="1" applyProtection="1">
      <alignment vertical="center" wrapText="1"/>
      <protection hidden="1"/>
    </xf>
    <xf numFmtId="164" fontId="9" fillId="2" borderId="5" xfId="10" applyNumberFormat="1" applyFont="1" applyFill="1" applyBorder="1" applyAlignment="1" applyProtection="1">
      <alignment vertical="center" wrapText="1"/>
      <protection hidden="1"/>
    </xf>
    <xf numFmtId="164" fontId="9" fillId="2" borderId="12" xfId="10" applyNumberFormat="1" applyFont="1" applyFill="1" applyBorder="1" applyAlignment="1" applyProtection="1">
      <alignment vertical="center" wrapText="1"/>
      <protection hidden="1"/>
    </xf>
    <xf numFmtId="9" fontId="9" fillId="2" borderId="13" xfId="12" applyFont="1" applyFill="1" applyBorder="1" applyAlignment="1" applyProtection="1">
      <alignment vertical="center" wrapText="1"/>
      <protection hidden="1"/>
    </xf>
    <xf numFmtId="168" fontId="9" fillId="2" borderId="12" xfId="13" applyNumberFormat="1" applyFont="1" applyFill="1" applyBorder="1" applyAlignment="1" applyProtection="1">
      <alignment vertical="center" wrapText="1"/>
      <protection hidden="1"/>
    </xf>
    <xf numFmtId="164" fontId="9" fillId="2" borderId="13" xfId="10" applyNumberFormat="1" applyFont="1" applyFill="1" applyBorder="1" applyAlignment="1" applyProtection="1">
      <alignment vertical="center" wrapText="1"/>
      <protection hidden="1"/>
    </xf>
    <xf numFmtId="0" fontId="9" fillId="8" borderId="13" xfId="10" applyFont="1" applyFill="1" applyBorder="1" applyAlignment="1" applyProtection="1">
      <alignment vertical="center" wrapText="1"/>
      <protection hidden="1"/>
    </xf>
    <xf numFmtId="168" fontId="9" fillId="2" borderId="13" xfId="13" applyNumberFormat="1" applyFont="1" applyFill="1" applyBorder="1" applyAlignment="1" applyProtection="1">
      <alignment vertical="center" wrapText="1"/>
      <protection hidden="1"/>
    </xf>
    <xf numFmtId="0" fontId="21" fillId="7" borderId="6" xfId="10" applyFont="1" applyFill="1" applyBorder="1" applyAlignment="1" applyProtection="1">
      <alignment vertical="center" wrapText="1"/>
      <protection hidden="1"/>
    </xf>
    <xf numFmtId="0" fontId="21" fillId="7" borderId="7" xfId="10" applyFont="1" applyFill="1" applyBorder="1" applyAlignment="1" applyProtection="1">
      <alignment horizontal="center" vertical="center" wrapText="1"/>
      <protection hidden="1"/>
    </xf>
    <xf numFmtId="0" fontId="17" fillId="7" borderId="8" xfId="10" applyFont="1" applyFill="1" applyBorder="1" applyAlignment="1" applyProtection="1">
      <alignment horizontal="right" vertical="center"/>
      <protection hidden="1"/>
    </xf>
    <xf numFmtId="164" fontId="17" fillId="7" borderId="3" xfId="10" applyNumberFormat="1" applyFont="1" applyFill="1" applyBorder="1" applyAlignment="1" applyProtection="1">
      <alignment vertical="center" wrapText="1"/>
      <protection hidden="1"/>
    </xf>
    <xf numFmtId="9" fontId="17" fillId="7" borderId="3" xfId="12" applyFont="1" applyFill="1" applyBorder="1" applyAlignment="1" applyProtection="1">
      <alignment vertical="center" wrapText="1"/>
      <protection hidden="1"/>
    </xf>
    <xf numFmtId="1" fontId="17" fillId="7" borderId="3" xfId="10" applyNumberFormat="1" applyFont="1" applyFill="1" applyBorder="1" applyAlignment="1" applyProtection="1">
      <alignment vertical="center" wrapText="1"/>
      <protection hidden="1"/>
    </xf>
    <xf numFmtId="0" fontId="24" fillId="5" borderId="19" xfId="10" applyFont="1" applyFill="1" applyBorder="1" applyAlignment="1" applyProtection="1">
      <alignment horizontal="center" vertical="center" wrapText="1"/>
      <protection hidden="1"/>
    </xf>
    <xf numFmtId="164" fontId="24" fillId="5" borderId="20" xfId="10" applyNumberFormat="1" applyFont="1" applyFill="1" applyBorder="1" applyAlignment="1" applyProtection="1">
      <alignment horizontal="right" vertical="center" wrapText="1"/>
      <protection hidden="1"/>
    </xf>
    <xf numFmtId="9" fontId="24" fillId="5" borderId="20" xfId="12" applyFont="1" applyFill="1" applyBorder="1" applyAlignment="1" applyProtection="1">
      <alignment vertical="center" wrapText="1"/>
      <protection hidden="1"/>
    </xf>
    <xf numFmtId="0" fontId="3" fillId="0" borderId="0" xfId="10" applyAlignment="1">
      <alignment horizontal="center"/>
    </xf>
    <xf numFmtId="0" fontId="32" fillId="0" borderId="62" xfId="10" applyFont="1" applyBorder="1" applyAlignment="1">
      <alignment horizontal="center"/>
    </xf>
    <xf numFmtId="0" fontId="32" fillId="0" borderId="63" xfId="10" applyFont="1" applyBorder="1" applyAlignment="1">
      <alignment horizontal="center"/>
    </xf>
    <xf numFmtId="44" fontId="32" fillId="0" borderId="64" xfId="11" applyFont="1" applyFill="1" applyBorder="1" applyAlignment="1">
      <alignment horizontal="center"/>
    </xf>
    <xf numFmtId="44" fontId="32" fillId="0" borderId="64" xfId="11" applyFont="1" applyFill="1" applyBorder="1" applyAlignment="1">
      <alignment horizontal="center" wrapText="1"/>
    </xf>
    <xf numFmtId="44" fontId="33" fillId="0" borderId="0" xfId="11" applyFont="1" applyFill="1" applyBorder="1" applyAlignment="1">
      <alignment vertical="center" wrapText="1"/>
    </xf>
    <xf numFmtId="164" fontId="3" fillId="0" borderId="0" xfId="10" applyNumberFormat="1"/>
    <xf numFmtId="169" fontId="3" fillId="0" borderId="0" xfId="10" applyNumberFormat="1"/>
    <xf numFmtId="0" fontId="32" fillId="0" borderId="0" xfId="10" applyFont="1" applyAlignment="1">
      <alignment horizontal="center"/>
    </xf>
    <xf numFmtId="44" fontId="32" fillId="0" borderId="0" xfId="11" applyFont="1" applyFill="1" applyAlignment="1">
      <alignment horizontal="center"/>
    </xf>
    <xf numFmtId="0" fontId="36" fillId="0" borderId="37" xfId="10" applyFont="1" applyBorder="1" applyAlignment="1">
      <alignment vertical="center"/>
    </xf>
    <xf numFmtId="0" fontId="36" fillId="0" borderId="38" xfId="10" applyFont="1" applyBorder="1" applyAlignment="1">
      <alignment horizontal="center" vertical="center" wrapText="1"/>
    </xf>
    <xf numFmtId="0" fontId="36" fillId="0" borderId="38" xfId="10" applyFont="1" applyBorder="1" applyAlignment="1">
      <alignment vertical="center" wrapText="1"/>
    </xf>
    <xf numFmtId="0" fontId="36" fillId="0" borderId="36" xfId="10" applyFont="1" applyBorder="1" applyAlignment="1">
      <alignment vertical="center"/>
    </xf>
    <xf numFmtId="0" fontId="32" fillId="0" borderId="0" xfId="10" applyFont="1" applyAlignment="1">
      <alignment horizontal="left"/>
    </xf>
    <xf numFmtId="170" fontId="0" fillId="0" borderId="0" xfId="11" applyNumberFormat="1" applyFont="1" applyAlignment="1">
      <alignment horizontal="center"/>
    </xf>
    <xf numFmtId="0" fontId="31" fillId="0" borderId="0" xfId="10" applyFont="1" applyAlignment="1">
      <alignment horizontal="center"/>
    </xf>
    <xf numFmtId="169" fontId="0" fillId="0" borderId="0" xfId="11" applyNumberFormat="1" applyFont="1" applyAlignment="1">
      <alignment horizontal="center"/>
    </xf>
    <xf numFmtId="0" fontId="3" fillId="0" borderId="54" xfId="10" applyBorder="1"/>
    <xf numFmtId="0" fontId="3" fillId="0" borderId="41" xfId="10" applyBorder="1"/>
    <xf numFmtId="0" fontId="3" fillId="0" borderId="42" xfId="10" applyBorder="1"/>
    <xf numFmtId="0" fontId="3" fillId="0" borderId="43" xfId="10" applyBorder="1"/>
    <xf numFmtId="0" fontId="3" fillId="0" borderId="3" xfId="10" applyBorder="1"/>
    <xf numFmtId="0" fontId="3" fillId="0" borderId="44" xfId="10" applyBorder="1"/>
    <xf numFmtId="0" fontId="31" fillId="0" borderId="0" xfId="10" applyFont="1"/>
    <xf numFmtId="0" fontId="33" fillId="0" borderId="0" xfId="10" applyFont="1" applyAlignment="1">
      <alignment horizontal="center"/>
    </xf>
    <xf numFmtId="169" fontId="34" fillId="0" borderId="0" xfId="11" applyNumberFormat="1" applyFont="1" applyAlignment="1">
      <alignment horizontal="center"/>
    </xf>
    <xf numFmtId="0" fontId="33" fillId="9" borderId="0" xfId="10" applyFont="1" applyFill="1" applyAlignment="1">
      <alignment horizontal="center"/>
    </xf>
    <xf numFmtId="44" fontId="33" fillId="9" borderId="0" xfId="11" applyFont="1" applyFill="1" applyAlignment="1">
      <alignment horizontal="center"/>
    </xf>
    <xf numFmtId="0" fontId="31" fillId="9" borderId="0" xfId="10" applyFont="1" applyFill="1"/>
    <xf numFmtId="169" fontId="34" fillId="9" borderId="0" xfId="11" applyNumberFormat="1" applyFont="1" applyFill="1" applyAlignment="1">
      <alignment horizontal="center"/>
    </xf>
    <xf numFmtId="0" fontId="3" fillId="0" borderId="0" xfId="10" applyAlignment="1">
      <alignment horizontal="left"/>
    </xf>
    <xf numFmtId="0" fontId="3" fillId="9" borderId="0" xfId="10" applyFill="1"/>
    <xf numFmtId="4" fontId="3" fillId="9" borderId="0" xfId="10" applyNumberFormat="1" applyFill="1"/>
    <xf numFmtId="0" fontId="3" fillId="9" borderId="0" xfId="10" applyFill="1" applyAlignment="1">
      <alignment horizontal="center"/>
    </xf>
    <xf numFmtId="0" fontId="3" fillId="9" borderId="0" xfId="10" applyFill="1" applyAlignment="1">
      <alignment horizontal="left"/>
    </xf>
    <xf numFmtId="44" fontId="0" fillId="9" borderId="0" xfId="11" applyFont="1" applyFill="1" applyAlignment="1">
      <alignment horizontal="center"/>
    </xf>
    <xf numFmtId="170" fontId="0" fillId="9" borderId="0" xfId="11" applyNumberFormat="1" applyFont="1" applyFill="1" applyAlignment="1">
      <alignment horizontal="center"/>
    </xf>
    <xf numFmtId="0" fontId="31" fillId="9" borderId="0" xfId="10" applyFont="1" applyFill="1" applyAlignment="1">
      <alignment horizontal="center"/>
    </xf>
    <xf numFmtId="169" fontId="0" fillId="9" borderId="0" xfId="11" applyNumberFormat="1" applyFont="1" applyFill="1" applyAlignment="1">
      <alignment horizontal="center"/>
    </xf>
    <xf numFmtId="0" fontId="3" fillId="0" borderId="3" xfId="10" applyBorder="1" applyAlignment="1">
      <alignment horizontal="left"/>
    </xf>
    <xf numFmtId="10" fontId="3" fillId="9" borderId="0" xfId="10" applyNumberFormat="1" applyFill="1"/>
    <xf numFmtId="171" fontId="0" fillId="0" borderId="0" xfId="11" applyNumberFormat="1" applyFont="1" applyAlignment="1">
      <alignment horizontal="center"/>
    </xf>
    <xf numFmtId="169" fontId="3" fillId="9" borderId="0" xfId="10" applyNumberFormat="1" applyFill="1"/>
    <xf numFmtId="169" fontId="31" fillId="0" borderId="0" xfId="11" applyNumberFormat="1" applyFont="1" applyAlignment="1">
      <alignment horizontal="center"/>
    </xf>
    <xf numFmtId="44" fontId="31" fillId="0" borderId="0" xfId="11" applyFont="1" applyAlignment="1">
      <alignment horizontal="center"/>
    </xf>
    <xf numFmtId="170" fontId="31" fillId="0" borderId="0" xfId="11" applyNumberFormat="1" applyFont="1" applyAlignment="1">
      <alignment horizontal="center"/>
    </xf>
    <xf numFmtId="169" fontId="31" fillId="9" borderId="0" xfId="11" applyNumberFormat="1" applyFont="1" applyFill="1" applyAlignment="1">
      <alignment horizontal="center"/>
    </xf>
    <xf numFmtId="169" fontId="3" fillId="0" borderId="0" xfId="11" applyNumberFormat="1" applyFont="1" applyAlignment="1">
      <alignment horizontal="center"/>
    </xf>
    <xf numFmtId="169" fontId="3" fillId="0" borderId="3" xfId="10" applyNumberFormat="1" applyBorder="1"/>
    <xf numFmtId="169" fontId="3" fillId="0" borderId="43" xfId="10" applyNumberFormat="1" applyBorder="1"/>
    <xf numFmtId="0" fontId="3" fillId="0" borderId="0" xfId="10" applyAlignment="1">
      <alignment horizontal="left" wrapText="1"/>
    </xf>
    <xf numFmtId="44" fontId="0" fillId="0" borderId="0" xfId="11" applyFont="1" applyFill="1" applyAlignment="1">
      <alignment horizontal="center"/>
    </xf>
    <xf numFmtId="0" fontId="35" fillId="0" borderId="0" xfId="10" applyFont="1"/>
    <xf numFmtId="44" fontId="0" fillId="0" borderId="3" xfId="11" applyFont="1" applyBorder="1" applyAlignment="1">
      <alignment horizontal="center"/>
    </xf>
    <xf numFmtId="44" fontId="0" fillId="0" borderId="44" xfId="11" applyFont="1" applyBorder="1" applyAlignment="1">
      <alignment horizontal="center"/>
    </xf>
    <xf numFmtId="44" fontId="0" fillId="0" borderId="43" xfId="11" applyFont="1" applyBorder="1" applyAlignment="1">
      <alignment horizontal="center"/>
    </xf>
    <xf numFmtId="0" fontId="0" fillId="0" borderId="0" xfId="10" applyFont="1" applyAlignment="1">
      <alignment horizontal="center"/>
    </xf>
    <xf numFmtId="44" fontId="0" fillId="11" borderId="0" xfId="11" applyFont="1" applyFill="1" applyAlignment="1">
      <alignment horizontal="center"/>
    </xf>
    <xf numFmtId="0" fontId="32" fillId="0" borderId="0" xfId="10" applyFont="1" applyAlignment="1">
      <alignment horizontal="left" wrapText="1"/>
    </xf>
    <xf numFmtId="44" fontId="0" fillId="0" borderId="13" xfId="11" applyFont="1" applyBorder="1" applyAlignment="1">
      <alignment horizontal="center"/>
    </xf>
    <xf numFmtId="44" fontId="0" fillId="0" borderId="69" xfId="11" applyFont="1" applyBorder="1" applyAlignment="1">
      <alignment horizontal="center"/>
    </xf>
    <xf numFmtId="170" fontId="0" fillId="0" borderId="0" xfId="11" applyNumberFormat="1" applyFont="1" applyFill="1" applyAlignment="1">
      <alignment horizontal="center"/>
    </xf>
    <xf numFmtId="0" fontId="3" fillId="0" borderId="16" xfId="10" applyBorder="1" applyAlignment="1">
      <alignment horizontal="center"/>
    </xf>
    <xf numFmtId="0" fontId="3" fillId="0" borderId="16" xfId="10" applyBorder="1" applyAlignment="1">
      <alignment horizontal="left"/>
    </xf>
    <xf numFmtId="44" fontId="0" fillId="0" borderId="16" xfId="11" applyFont="1" applyFill="1" applyBorder="1" applyAlignment="1">
      <alignment horizontal="center"/>
    </xf>
    <xf numFmtId="170" fontId="0" fillId="9" borderId="16" xfId="11" applyNumberFormat="1" applyFont="1" applyFill="1" applyBorder="1" applyAlignment="1">
      <alignment horizontal="center"/>
    </xf>
    <xf numFmtId="0" fontId="31" fillId="0" borderId="16" xfId="10" applyFont="1" applyBorder="1" applyAlignment="1">
      <alignment horizontal="center"/>
    </xf>
    <xf numFmtId="169" fontId="0" fillId="9" borderId="16" xfId="11" applyNumberFormat="1" applyFont="1" applyFill="1" applyBorder="1" applyAlignment="1">
      <alignment horizontal="center"/>
    </xf>
    <xf numFmtId="169" fontId="3" fillId="0" borderId="16" xfId="10" applyNumberFormat="1" applyBorder="1"/>
    <xf numFmtId="44" fontId="0" fillId="0" borderId="0" xfId="5" applyFont="1" applyFill="1" applyAlignment="1">
      <alignment horizontal="center"/>
    </xf>
    <xf numFmtId="170" fontId="0" fillId="9" borderId="0" xfId="5" applyNumberFormat="1" applyFont="1" applyFill="1" applyAlignment="1">
      <alignment horizontal="center"/>
    </xf>
    <xf numFmtId="0" fontId="31" fillId="0" borderId="0" xfId="4" applyFont="1" applyAlignment="1">
      <alignment horizontal="center"/>
    </xf>
    <xf numFmtId="0" fontId="5" fillId="0" borderId="0" xfId="4" applyAlignment="1">
      <alignment horizontal="center"/>
    </xf>
    <xf numFmtId="169" fontId="0" fillId="9" borderId="0" xfId="5" applyNumberFormat="1" applyFont="1" applyFill="1" applyAlignment="1">
      <alignment horizontal="center"/>
    </xf>
    <xf numFmtId="169" fontId="5" fillId="0" borderId="0" xfId="4" applyNumberFormat="1"/>
    <xf numFmtId="173" fontId="34" fillId="0" borderId="65" xfId="10" applyNumberFormat="1" applyFont="1" applyBorder="1" applyAlignment="1">
      <alignment horizontal="center"/>
    </xf>
    <xf numFmtId="0" fontId="2" fillId="0" borderId="0" xfId="10" applyFont="1" applyAlignment="1">
      <alignment horizontal="center"/>
    </xf>
    <xf numFmtId="3" fontId="17" fillId="4" borderId="37" xfId="0" applyNumberFormat="1" applyFont="1" applyFill="1" applyBorder="1" applyAlignment="1" applyProtection="1">
      <alignment vertical="center" wrapText="1"/>
      <protection locked="0"/>
    </xf>
    <xf numFmtId="0" fontId="0" fillId="0" borderId="0" xfId="10" applyFont="1" applyAlignment="1">
      <alignment horizontal="left" wrapText="1"/>
    </xf>
    <xf numFmtId="44" fontId="0" fillId="0" borderId="15" xfId="11" applyFont="1" applyBorder="1" applyAlignment="1">
      <alignment horizontal="center"/>
    </xf>
    <xf numFmtId="169" fontId="3" fillId="0" borderId="68" xfId="10" applyNumberFormat="1" applyBorder="1"/>
    <xf numFmtId="169" fontId="3" fillId="0" borderId="45" xfId="10" applyNumberFormat="1" applyBorder="1"/>
    <xf numFmtId="0" fontId="37" fillId="0" borderId="0" xfId="10" applyFont="1" applyAlignment="1">
      <alignment horizontal="left"/>
    </xf>
    <xf numFmtId="165" fontId="9" fillId="4" borderId="43" xfId="2" applyNumberFormat="1" applyFont="1" applyFill="1" applyBorder="1" applyAlignment="1" applyProtection="1">
      <alignment horizontal="right" vertical="center"/>
      <protection locked="0"/>
    </xf>
    <xf numFmtId="14" fontId="9" fillId="4" borderId="3" xfId="0" applyNumberFormat="1" applyFont="1" applyFill="1" applyBorder="1" applyAlignment="1" applyProtection="1">
      <alignment horizontal="right" vertical="center" wrapText="1"/>
      <protection locked="0"/>
    </xf>
    <xf numFmtId="0" fontId="9" fillId="4" borderId="44" xfId="1" applyNumberFormat="1" applyFont="1" applyFill="1" applyBorder="1" applyAlignment="1" applyProtection="1">
      <alignment horizontal="right" vertical="center" wrapText="1"/>
      <protection locked="0"/>
    </xf>
    <xf numFmtId="0" fontId="1" fillId="0" borderId="0" xfId="10" applyFont="1"/>
    <xf numFmtId="0" fontId="26" fillId="5" borderId="7" xfId="0" applyFont="1" applyFill="1" applyBorder="1" applyAlignment="1" applyProtection="1">
      <alignment horizontal="left" vertical="center" wrapText="1"/>
      <protection hidden="1"/>
    </xf>
    <xf numFmtId="0" fontId="20" fillId="8" borderId="5" xfId="0" applyFont="1" applyFill="1" applyBorder="1" applyAlignment="1" applyProtection="1">
      <alignment horizontal="left" vertical="center" wrapText="1"/>
      <protection hidden="1"/>
    </xf>
    <xf numFmtId="0" fontId="21" fillId="7" borderId="6" xfId="0" applyFont="1" applyFill="1" applyBorder="1" applyAlignment="1" applyProtection="1">
      <alignment horizontal="left" vertical="center" wrapText="1"/>
      <protection hidden="1"/>
    </xf>
    <xf numFmtId="0" fontId="21" fillId="7" borderId="7" xfId="0" applyFont="1" applyFill="1" applyBorder="1" applyAlignment="1" applyProtection="1">
      <alignment horizontal="left" vertical="center" wrapText="1"/>
      <protection hidden="1"/>
    </xf>
    <xf numFmtId="0" fontId="17" fillId="7" borderId="2" xfId="0" applyFont="1" applyFill="1" applyBorder="1" applyAlignment="1" applyProtection="1">
      <alignment horizontal="left" vertical="center"/>
      <protection hidden="1"/>
    </xf>
    <xf numFmtId="0" fontId="14" fillId="7" borderId="11" xfId="0" applyFont="1" applyFill="1" applyBorder="1" applyProtection="1">
      <protection hidden="1"/>
    </xf>
    <xf numFmtId="0" fontId="14" fillId="7" borderId="0" xfId="0" applyFont="1" applyFill="1" applyBorder="1" applyProtection="1">
      <protection hidden="1"/>
    </xf>
    <xf numFmtId="0" fontId="14" fillId="6" borderId="0" xfId="0" applyFont="1" applyFill="1" applyBorder="1" applyAlignment="1" applyProtection="1">
      <alignment horizontal="left" vertical="center"/>
      <protection hidden="1"/>
    </xf>
    <xf numFmtId="0" fontId="18" fillId="12" borderId="16" xfId="0" applyFont="1" applyFill="1" applyBorder="1" applyAlignment="1" applyProtection="1">
      <alignment vertical="center"/>
      <protection hidden="1"/>
    </xf>
    <xf numFmtId="0" fontId="9" fillId="6" borderId="14" xfId="0" applyFont="1" applyFill="1" applyBorder="1" applyAlignment="1" applyProtection="1">
      <alignment vertical="center"/>
      <protection hidden="1"/>
    </xf>
    <xf numFmtId="0" fontId="18" fillId="5" borderId="16" xfId="0" applyFont="1" applyFill="1" applyBorder="1" applyAlignment="1" applyProtection="1">
      <alignment vertical="center"/>
      <protection hidden="1"/>
    </xf>
    <xf numFmtId="0" fontId="18" fillId="5" borderId="70" xfId="0" applyFont="1" applyFill="1" applyBorder="1" applyAlignment="1" applyProtection="1">
      <alignment vertical="center"/>
      <protection hidden="1"/>
    </xf>
    <xf numFmtId="0" fontId="9" fillId="5" borderId="0" xfId="0" applyFont="1" applyFill="1" applyBorder="1" applyAlignment="1">
      <alignment vertical="center"/>
    </xf>
    <xf numFmtId="0" fontId="9" fillId="5" borderId="5" xfId="0" applyFont="1" applyFill="1" applyBorder="1" applyAlignment="1">
      <alignment vertical="center"/>
    </xf>
    <xf numFmtId="0" fontId="9" fillId="6" borderId="10" xfId="0" applyFont="1" applyFill="1" applyBorder="1" applyAlignment="1" applyProtection="1">
      <alignment vertical="center"/>
      <protection hidden="1"/>
    </xf>
    <xf numFmtId="0" fontId="9" fillId="8" borderId="3" xfId="0" applyFont="1" applyFill="1" applyBorder="1" applyAlignment="1" applyProtection="1">
      <alignment horizontal="left" vertical="center"/>
      <protection hidden="1"/>
    </xf>
    <xf numFmtId="0" fontId="16" fillId="3" borderId="11" xfId="0" applyFont="1" applyFill="1" applyBorder="1" applyAlignment="1" applyProtection="1">
      <alignment horizontal="center" vertical="center" wrapText="1"/>
      <protection hidden="1"/>
    </xf>
    <xf numFmtId="0" fontId="17" fillId="7" borderId="5" xfId="0" applyFont="1" applyFill="1" applyBorder="1" applyAlignment="1" applyProtection="1">
      <alignment horizontal="left" vertical="center"/>
      <protection hidden="1"/>
    </xf>
    <xf numFmtId="164" fontId="17" fillId="7" borderId="15" xfId="0" applyNumberFormat="1" applyFont="1" applyFill="1" applyBorder="1" applyAlignment="1" applyProtection="1">
      <alignment vertical="center" wrapText="1"/>
      <protection hidden="1"/>
    </xf>
    <xf numFmtId="164" fontId="17" fillId="7" borderId="13" xfId="0" applyNumberFormat="1" applyFont="1" applyFill="1" applyBorder="1" applyAlignment="1" applyProtection="1">
      <alignment vertical="center" wrapText="1"/>
      <protection hidden="1"/>
    </xf>
    <xf numFmtId="0" fontId="17" fillId="7" borderId="5" xfId="0" applyFont="1" applyFill="1" applyBorder="1" applyAlignment="1" applyProtection="1">
      <alignment horizontal="center" vertical="center"/>
      <protection hidden="1"/>
    </xf>
    <xf numFmtId="1" fontId="17" fillId="3" borderId="0" xfId="0" applyNumberFormat="1" applyFont="1" applyFill="1" applyBorder="1" applyAlignment="1" applyProtection="1">
      <alignment horizontal="center" vertical="center" wrapText="1"/>
      <protection hidden="1"/>
    </xf>
    <xf numFmtId="164" fontId="17" fillId="7" borderId="0" xfId="0" applyNumberFormat="1" applyFont="1" applyFill="1" applyBorder="1" applyAlignment="1" applyProtection="1">
      <alignment vertical="center" wrapText="1"/>
      <protection hidden="1"/>
    </xf>
    <xf numFmtId="164" fontId="24" fillId="5" borderId="16" xfId="0" applyNumberFormat="1" applyFont="1" applyFill="1" applyBorder="1" applyAlignment="1" applyProtection="1">
      <alignment horizontal="right" vertical="center" wrapText="1"/>
      <protection hidden="1"/>
    </xf>
    <xf numFmtId="164" fontId="24" fillId="5" borderId="20" xfId="0" applyNumberFormat="1" applyFont="1" applyFill="1" applyBorder="1" applyAlignment="1" applyProtection="1">
      <alignment horizontal="center" vertical="center" wrapText="1"/>
      <protection hidden="1"/>
    </xf>
    <xf numFmtId="0" fontId="9" fillId="2" borderId="0" xfId="0" applyFont="1" applyFill="1" applyAlignment="1" applyProtection="1">
      <protection hidden="1"/>
    </xf>
    <xf numFmtId="0" fontId="11" fillId="2" borderId="0" xfId="0" applyFont="1" applyFill="1" applyAlignment="1" applyProtection="1">
      <protection hidden="1"/>
    </xf>
    <xf numFmtId="0" fontId="13" fillId="2" borderId="0" xfId="0" applyFont="1" applyFill="1" applyAlignment="1" applyProtection="1">
      <protection hidden="1"/>
    </xf>
    <xf numFmtId="0" fontId="14" fillId="6" borderId="0" xfId="0" applyFont="1" applyFill="1" applyBorder="1" applyAlignment="1" applyProtection="1">
      <alignment vertical="center"/>
      <protection hidden="1"/>
    </xf>
    <xf numFmtId="1" fontId="17" fillId="3" borderId="2" xfId="0" applyNumberFormat="1" applyFont="1" applyFill="1" applyBorder="1" applyAlignment="1" applyProtection="1">
      <alignment vertical="center" wrapText="1"/>
      <protection hidden="1"/>
    </xf>
    <xf numFmtId="0" fontId="9" fillId="2" borderId="0" xfId="0" applyFont="1" applyFill="1" applyAlignment="1"/>
    <xf numFmtId="0" fontId="26" fillId="5" borderId="6" xfId="10" applyFont="1" applyFill="1" applyBorder="1" applyAlignment="1" applyProtection="1">
      <alignment horizontal="left" vertical="center" wrapText="1"/>
      <protection hidden="1"/>
    </xf>
    <xf numFmtId="0" fontId="26" fillId="5" borderId="7" xfId="10" applyFont="1" applyFill="1" applyBorder="1" applyAlignment="1" applyProtection="1">
      <alignment horizontal="left" vertical="center" wrapText="1"/>
      <protection hidden="1"/>
    </xf>
    <xf numFmtId="0" fontId="26" fillId="5" borderId="8" xfId="10" applyFont="1" applyFill="1" applyBorder="1" applyAlignment="1" applyProtection="1">
      <alignment horizontal="left" vertical="center" wrapText="1"/>
      <protection hidden="1"/>
    </xf>
    <xf numFmtId="0" fontId="27" fillId="5" borderId="6" xfId="10" applyFont="1" applyFill="1" applyBorder="1" applyAlignment="1" applyProtection="1">
      <alignment horizontal="center" vertical="center" wrapText="1"/>
      <protection hidden="1"/>
    </xf>
    <xf numFmtId="0" fontId="27" fillId="5" borderId="7" xfId="10" applyFont="1" applyFill="1" applyBorder="1" applyAlignment="1" applyProtection="1">
      <alignment horizontal="center" vertical="center" wrapText="1"/>
      <protection hidden="1"/>
    </xf>
    <xf numFmtId="0" fontId="16" fillId="7" borderId="1" xfId="10" applyFont="1" applyFill="1" applyBorder="1" applyAlignment="1" applyProtection="1">
      <alignment horizontal="center" vertical="center" wrapText="1"/>
      <protection hidden="1"/>
    </xf>
    <xf numFmtId="0" fontId="16" fillId="7" borderId="2" xfId="10" applyFont="1" applyFill="1" applyBorder="1" applyAlignment="1" applyProtection="1">
      <alignment horizontal="center" vertical="center" wrapText="1"/>
      <protection hidden="1"/>
    </xf>
    <xf numFmtId="0" fontId="16" fillId="7" borderId="9" xfId="10" applyFont="1" applyFill="1" applyBorder="1" applyAlignment="1" applyProtection="1">
      <alignment horizontal="center" vertical="center" wrapText="1"/>
      <protection hidden="1"/>
    </xf>
    <xf numFmtId="0" fontId="16" fillId="7" borderId="10" xfId="10" applyFont="1" applyFill="1" applyBorder="1" applyAlignment="1" applyProtection="1">
      <alignment horizontal="center" vertical="center" wrapText="1"/>
      <protection hidden="1"/>
    </xf>
    <xf numFmtId="0" fontId="16" fillId="7" borderId="12" xfId="10" applyFont="1" applyFill="1" applyBorder="1" applyAlignment="1" applyProtection="1">
      <alignment horizontal="center" vertical="center" wrapText="1"/>
      <protection hidden="1"/>
    </xf>
    <xf numFmtId="0" fontId="16" fillId="7" borderId="15" xfId="10" applyFont="1" applyFill="1" applyBorder="1" applyAlignment="1" applyProtection="1">
      <alignment horizontal="center" vertical="center" wrapText="1"/>
      <protection hidden="1"/>
    </xf>
    <xf numFmtId="1" fontId="16" fillId="7" borderId="12" xfId="10" applyNumberFormat="1" applyFont="1" applyFill="1" applyBorder="1" applyAlignment="1" applyProtection="1">
      <alignment horizontal="center" vertical="center" wrapText="1"/>
      <protection hidden="1"/>
    </xf>
    <xf numFmtId="1" fontId="16" fillId="7" borderId="15" xfId="10" applyNumberFormat="1" applyFont="1" applyFill="1" applyBorder="1" applyAlignment="1" applyProtection="1">
      <alignment horizontal="center" vertical="center" wrapText="1"/>
      <protection hidden="1"/>
    </xf>
    <xf numFmtId="1" fontId="16" fillId="6" borderId="6" xfId="10" applyNumberFormat="1" applyFont="1" applyFill="1" applyBorder="1" applyAlignment="1" applyProtection="1">
      <alignment horizontal="center" vertical="center" wrapText="1"/>
      <protection hidden="1"/>
    </xf>
    <xf numFmtId="1" fontId="16" fillId="6" borderId="7" xfId="10" applyNumberFormat="1" applyFont="1" applyFill="1" applyBorder="1" applyAlignment="1" applyProtection="1">
      <alignment horizontal="center" vertical="center" wrapText="1"/>
      <protection hidden="1"/>
    </xf>
    <xf numFmtId="1" fontId="16" fillId="6" borderId="8" xfId="10" applyNumberFormat="1" applyFont="1" applyFill="1" applyBorder="1" applyAlignment="1" applyProtection="1">
      <alignment horizontal="center" vertical="center" wrapText="1"/>
      <protection hidden="1"/>
    </xf>
    <xf numFmtId="44" fontId="33" fillId="0" borderId="65" xfId="11" applyFont="1" applyFill="1" applyBorder="1" applyAlignment="1">
      <alignment horizontal="center" vertical="center" wrapText="1"/>
    </xf>
    <xf numFmtId="44" fontId="33" fillId="0" borderId="66" xfId="11" applyFont="1" applyFill="1" applyBorder="1" applyAlignment="1">
      <alignment horizontal="center" vertical="center" wrapText="1"/>
    </xf>
    <xf numFmtId="44" fontId="33" fillId="0" borderId="67" xfId="11" applyFont="1" applyFill="1" applyBorder="1" applyAlignment="1">
      <alignment horizontal="center" vertical="center" wrapText="1"/>
    </xf>
    <xf numFmtId="0" fontId="20" fillId="8" borderId="1" xfId="10" applyFont="1" applyFill="1" applyBorder="1" applyAlignment="1" applyProtection="1">
      <alignment horizontal="center" vertical="center" wrapText="1"/>
      <protection hidden="1"/>
    </xf>
    <xf numFmtId="0" fontId="20" fillId="8" borderId="2" xfId="10" applyFont="1" applyFill="1" applyBorder="1" applyAlignment="1" applyProtection="1">
      <alignment horizontal="center" vertical="center" wrapText="1"/>
      <protection hidden="1"/>
    </xf>
    <xf numFmtId="0" fontId="20" fillId="8" borderId="4" xfId="10" applyFont="1" applyFill="1" applyBorder="1" applyAlignment="1" applyProtection="1">
      <alignment horizontal="center" vertical="center" wrapText="1"/>
      <protection hidden="1"/>
    </xf>
    <xf numFmtId="0" fontId="20" fillId="8" borderId="5" xfId="10" applyFont="1" applyFill="1" applyBorder="1" applyAlignment="1" applyProtection="1">
      <alignment horizontal="center" vertical="center" wrapText="1"/>
      <protection hidden="1"/>
    </xf>
    <xf numFmtId="0" fontId="20" fillId="8" borderId="9" xfId="10" applyFont="1" applyFill="1" applyBorder="1" applyAlignment="1" applyProtection="1">
      <alignment horizontal="center" vertical="center" wrapText="1"/>
      <protection hidden="1"/>
    </xf>
    <xf numFmtId="0" fontId="20" fillId="8" borderId="10" xfId="10" applyFont="1" applyFill="1" applyBorder="1" applyAlignment="1" applyProtection="1">
      <alignment horizontal="center" vertical="center" wrapText="1"/>
      <protection hidden="1"/>
    </xf>
    <xf numFmtId="0" fontId="20" fillId="8" borderId="6" xfId="10" applyFont="1" applyFill="1" applyBorder="1" applyAlignment="1" applyProtection="1">
      <alignment horizontal="center" vertical="center" wrapText="1"/>
      <protection hidden="1"/>
    </xf>
    <xf numFmtId="0" fontId="20" fillId="8" borderId="8" xfId="10" applyFont="1" applyFill="1" applyBorder="1" applyAlignment="1" applyProtection="1">
      <alignment horizontal="center" vertical="center" wrapText="1"/>
      <protection hidden="1"/>
    </xf>
    <xf numFmtId="0" fontId="24" fillId="5" borderId="17" xfId="10" applyFont="1" applyFill="1" applyBorder="1" applyAlignment="1" applyProtection="1">
      <alignment horizontal="center" vertical="center" wrapText="1"/>
      <protection hidden="1"/>
    </xf>
    <xf numFmtId="0" fontId="24" fillId="5" borderId="18" xfId="10" applyFont="1" applyFill="1" applyBorder="1" applyAlignment="1" applyProtection="1">
      <alignment horizontal="center" vertical="center" wrapText="1"/>
      <protection hidden="1"/>
    </xf>
    <xf numFmtId="0" fontId="24" fillId="5" borderId="19" xfId="10" applyFont="1" applyFill="1" applyBorder="1" applyAlignment="1" applyProtection="1">
      <alignment horizontal="center" vertical="center" wrapText="1"/>
      <protection hidden="1"/>
    </xf>
    <xf numFmtId="0" fontId="14" fillId="6" borderId="6" xfId="0" applyFont="1" applyFill="1" applyBorder="1" applyAlignment="1" applyProtection="1">
      <alignment horizontal="left" vertical="center"/>
      <protection hidden="1"/>
    </xf>
    <xf numFmtId="0" fontId="14" fillId="6" borderId="8" xfId="0" applyFont="1" applyFill="1" applyBorder="1" applyAlignment="1" applyProtection="1">
      <alignment horizontal="left" vertical="center"/>
      <protection hidden="1"/>
    </xf>
    <xf numFmtId="0" fontId="26" fillId="5" borderId="7" xfId="0" applyFont="1" applyFill="1" applyBorder="1" applyAlignment="1" applyProtection="1">
      <alignment horizontal="left" vertical="center" wrapText="1"/>
      <protection hidden="1"/>
    </xf>
    <xf numFmtId="0" fontId="29" fillId="0" borderId="27" xfId="0" applyFont="1" applyBorder="1" applyAlignment="1" applyProtection="1">
      <alignment horizontal="center" vertical="center" wrapText="1"/>
      <protection hidden="1"/>
    </xf>
    <xf numFmtId="0" fontId="29" fillId="0" borderId="28" xfId="0" applyFont="1" applyBorder="1" applyAlignment="1" applyProtection="1">
      <alignment horizontal="center" vertical="center" wrapText="1"/>
      <protection hidden="1"/>
    </xf>
    <xf numFmtId="0" fontId="29" fillId="0" borderId="29" xfId="0" applyFont="1" applyBorder="1" applyAlignment="1" applyProtection="1">
      <alignment horizontal="center" vertical="center" wrapText="1"/>
      <protection hidden="1"/>
    </xf>
    <xf numFmtId="0" fontId="29" fillId="0" borderId="3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29" fillId="0" borderId="31" xfId="0" applyFont="1" applyBorder="1" applyAlignment="1" applyProtection="1">
      <alignment horizontal="center" vertical="center" wrapText="1"/>
      <protection hidden="1"/>
    </xf>
    <xf numFmtId="0" fontId="29" fillId="0" borderId="32" xfId="0" applyFont="1" applyBorder="1" applyAlignment="1" applyProtection="1">
      <alignment horizontal="center" vertical="center" wrapText="1"/>
      <protection hidden="1"/>
    </xf>
    <xf numFmtId="0" fontId="29" fillId="0" borderId="33" xfId="0" applyFont="1" applyBorder="1" applyAlignment="1" applyProtection="1">
      <alignment horizontal="center" vertical="center" wrapText="1"/>
      <protection hidden="1"/>
    </xf>
    <xf numFmtId="0" fontId="29" fillId="0" borderId="34" xfId="0" applyFont="1" applyBorder="1" applyAlignment="1" applyProtection="1">
      <alignment horizontal="center" vertical="center" wrapText="1"/>
      <protection hidden="1"/>
    </xf>
    <xf numFmtId="0" fontId="29" fillId="0" borderId="27" xfId="0" applyFont="1" applyBorder="1" applyAlignment="1" applyProtection="1">
      <alignment horizontal="center" vertical="center"/>
      <protection hidden="1"/>
    </xf>
    <xf numFmtId="0" fontId="29" fillId="0" borderId="28" xfId="0" applyFont="1" applyBorder="1" applyAlignment="1" applyProtection="1">
      <alignment horizontal="center" vertical="center"/>
      <protection hidden="1"/>
    </xf>
    <xf numFmtId="0" fontId="29" fillId="0" borderId="30" xfId="0" applyFont="1" applyBorder="1" applyAlignment="1" applyProtection="1">
      <alignment horizontal="center" vertical="center"/>
      <protection hidden="1"/>
    </xf>
    <xf numFmtId="0" fontId="29" fillId="0" borderId="0" xfId="0" applyFont="1" applyBorder="1" applyAlignment="1" applyProtection="1">
      <alignment horizontal="center" vertical="center"/>
      <protection hidden="1"/>
    </xf>
    <xf numFmtId="0" fontId="29" fillId="0" borderId="32" xfId="0" applyFont="1" applyBorder="1" applyAlignment="1" applyProtection="1">
      <alignment horizontal="center" vertical="center"/>
      <protection hidden="1"/>
    </xf>
    <xf numFmtId="0" fontId="29" fillId="0" borderId="33" xfId="0" applyFont="1" applyBorder="1" applyAlignment="1" applyProtection="1">
      <alignment horizontal="center" vertical="center"/>
      <protection hidden="1"/>
    </xf>
    <xf numFmtId="0" fontId="24" fillId="5" borderId="17" xfId="0" applyFont="1" applyFill="1" applyBorder="1" applyAlignment="1" applyProtection="1">
      <alignment horizontal="left" vertical="center" wrapText="1"/>
      <protection hidden="1"/>
    </xf>
    <xf numFmtId="0" fontId="24" fillId="5" borderId="18" xfId="0" applyFont="1" applyFill="1" applyBorder="1" applyAlignment="1" applyProtection="1">
      <alignment horizontal="left" vertical="center" wrapText="1"/>
      <protection hidden="1"/>
    </xf>
    <xf numFmtId="0" fontId="28" fillId="5" borderId="19" xfId="0" applyFont="1" applyFill="1" applyBorder="1" applyAlignment="1" applyProtection="1">
      <alignment horizontal="left" vertical="center" wrapText="1"/>
      <protection hidden="1"/>
    </xf>
    <xf numFmtId="0" fontId="14" fillId="6" borderId="1" xfId="0" applyFont="1" applyFill="1" applyBorder="1" applyAlignment="1" applyProtection="1">
      <alignment horizontal="left" vertical="center"/>
      <protection hidden="1"/>
    </xf>
    <xf numFmtId="0" fontId="14" fillId="6" borderId="11" xfId="0" applyFont="1" applyFill="1" applyBorder="1" applyAlignment="1" applyProtection="1">
      <alignment horizontal="left" vertical="center"/>
      <protection hidden="1"/>
    </xf>
    <xf numFmtId="0" fontId="14" fillId="6" borderId="2" xfId="0" applyFont="1" applyFill="1" applyBorder="1" applyAlignment="1" applyProtection="1">
      <alignment horizontal="left" vertical="center"/>
      <protection hidden="1"/>
    </xf>
    <xf numFmtId="0" fontId="26" fillId="5" borderId="6" xfId="0" applyFont="1" applyFill="1" applyBorder="1" applyAlignment="1" applyProtection="1">
      <alignment horizontal="left" vertical="center" wrapText="1"/>
      <protection hidden="1"/>
    </xf>
    <xf numFmtId="0" fontId="26" fillId="5" borderId="8" xfId="0" applyFont="1" applyFill="1" applyBorder="1" applyAlignment="1" applyProtection="1">
      <alignment horizontal="left" vertical="center" wrapText="1"/>
      <protection hidden="1"/>
    </xf>
    <xf numFmtId="0" fontId="24" fillId="5" borderId="1" xfId="0" applyFont="1" applyFill="1" applyBorder="1" applyAlignment="1" applyProtection="1">
      <alignment horizontal="center" vertical="center" textRotation="90" wrapText="1"/>
      <protection hidden="1"/>
    </xf>
    <xf numFmtId="0" fontId="24" fillId="5" borderId="11" xfId="0" applyFont="1" applyFill="1" applyBorder="1" applyAlignment="1" applyProtection="1">
      <alignment horizontal="center" vertical="center" textRotation="90" wrapText="1"/>
      <protection hidden="1"/>
    </xf>
    <xf numFmtId="0" fontId="24" fillId="5" borderId="4" xfId="0" applyFont="1" applyFill="1" applyBorder="1" applyAlignment="1" applyProtection="1">
      <alignment horizontal="center" vertical="center" textRotation="90" wrapText="1"/>
      <protection hidden="1"/>
    </xf>
    <xf numFmtId="0" fontId="24" fillId="5" borderId="0" xfId="0" applyFont="1" applyFill="1" applyAlignment="1" applyProtection="1">
      <alignment horizontal="center" vertical="center" textRotation="90" wrapText="1"/>
      <protection hidden="1"/>
    </xf>
    <xf numFmtId="0" fontId="24" fillId="5" borderId="9" xfId="0" applyFont="1" applyFill="1" applyBorder="1" applyAlignment="1" applyProtection="1">
      <alignment horizontal="center" vertical="center" textRotation="90" wrapText="1"/>
      <protection hidden="1"/>
    </xf>
    <xf numFmtId="0" fontId="24" fillId="5" borderId="14" xfId="0" applyFont="1" applyFill="1" applyBorder="1" applyAlignment="1" applyProtection="1">
      <alignment horizontal="center" vertical="center" textRotation="90" wrapText="1"/>
      <protection hidden="1"/>
    </xf>
    <xf numFmtId="0" fontId="19" fillId="4" borderId="13" xfId="0" applyFont="1" applyFill="1" applyBorder="1" applyAlignment="1" applyProtection="1">
      <alignment horizontal="left" vertical="center" textRotation="90" wrapText="1"/>
      <protection locked="0"/>
    </xf>
    <xf numFmtId="0" fontId="16" fillId="7" borderId="1" xfId="0" applyFont="1" applyFill="1" applyBorder="1" applyAlignment="1" applyProtection="1">
      <alignment horizontal="center" vertical="center" wrapText="1"/>
      <protection hidden="1"/>
    </xf>
    <xf numFmtId="0" fontId="16" fillId="7" borderId="2" xfId="0"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0" xfId="0" applyFont="1" applyFill="1" applyBorder="1" applyAlignment="1" applyProtection="1">
      <alignment horizontal="center" vertical="center" wrapText="1"/>
      <protection hidden="1"/>
    </xf>
    <xf numFmtId="1" fontId="16" fillId="7" borderId="12" xfId="0" applyNumberFormat="1" applyFont="1" applyFill="1" applyBorder="1" applyAlignment="1" applyProtection="1">
      <alignment vertical="center" wrapText="1"/>
      <protection hidden="1"/>
    </xf>
    <xf numFmtId="1" fontId="16" fillId="7" borderId="15" xfId="0" applyNumberFormat="1" applyFont="1" applyFill="1" applyBorder="1" applyAlignment="1" applyProtection="1">
      <alignment vertical="center" wrapText="1"/>
      <protection hidden="1"/>
    </xf>
    <xf numFmtId="1" fontId="16" fillId="7" borderId="12" xfId="0" applyNumberFormat="1" applyFont="1" applyFill="1" applyBorder="1" applyAlignment="1" applyProtection="1">
      <alignment horizontal="center" vertical="center" wrapText="1"/>
      <protection hidden="1"/>
    </xf>
    <xf numFmtId="1" fontId="16" fillId="7" borderId="15" xfId="0" applyNumberFormat="1" applyFont="1" applyFill="1" applyBorder="1" applyAlignment="1" applyProtection="1">
      <alignment horizontal="center" vertical="center" wrapText="1"/>
      <protection hidden="1"/>
    </xf>
    <xf numFmtId="0" fontId="14" fillId="4" borderId="11" xfId="2" applyFont="1" applyFill="1" applyBorder="1" applyAlignment="1" applyProtection="1">
      <alignment horizontal="left"/>
      <protection locked="0"/>
    </xf>
    <xf numFmtId="165" fontId="14" fillId="2" borderId="9" xfId="2" applyNumberFormat="1" applyFont="1" applyFill="1" applyBorder="1" applyAlignment="1" applyProtection="1">
      <alignment horizontal="left"/>
      <protection hidden="1"/>
    </xf>
    <xf numFmtId="165" fontId="14" fillId="2" borderId="14" xfId="2" applyNumberFormat="1" applyFont="1" applyFill="1" applyBorder="1" applyAlignment="1" applyProtection="1">
      <alignment horizontal="left"/>
      <protection hidden="1"/>
    </xf>
    <xf numFmtId="165" fontId="14" fillId="2" borderId="4" xfId="2" applyNumberFormat="1" applyFont="1" applyFill="1" applyBorder="1" applyAlignment="1" applyProtection="1">
      <alignment horizontal="center"/>
      <protection hidden="1"/>
    </xf>
    <xf numFmtId="165" fontId="14" fillId="2" borderId="0" xfId="2" applyNumberFormat="1" applyFont="1" applyFill="1" applyBorder="1" applyAlignment="1" applyProtection="1">
      <alignment horizontal="center"/>
      <protection hidden="1"/>
    </xf>
    <xf numFmtId="0" fontId="16" fillId="7" borderId="12" xfId="0" applyFont="1" applyFill="1" applyBorder="1" applyAlignment="1" applyProtection="1">
      <alignment horizontal="center" vertical="center" wrapText="1"/>
      <protection hidden="1"/>
    </xf>
    <xf numFmtId="0" fontId="16" fillId="7" borderId="15" xfId="0" applyFont="1" applyFill="1" applyBorder="1" applyAlignment="1" applyProtection="1">
      <alignment horizontal="center" vertical="center" wrapText="1"/>
      <protection hidden="1"/>
    </xf>
    <xf numFmtId="0" fontId="38" fillId="12" borderId="3" xfId="0" applyFont="1" applyFill="1" applyBorder="1" applyAlignment="1" applyProtection="1">
      <alignment horizontal="center" vertical="center"/>
      <protection hidden="1"/>
    </xf>
    <xf numFmtId="1" fontId="16" fillId="6" borderId="1" xfId="0" applyNumberFormat="1" applyFont="1" applyFill="1" applyBorder="1" applyAlignment="1" applyProtection="1">
      <alignment horizontal="center" vertical="center" wrapText="1"/>
      <protection hidden="1"/>
    </xf>
    <xf numFmtId="1" fontId="16" fillId="6" borderId="11" xfId="0" applyNumberFormat="1" applyFont="1" applyFill="1" applyBorder="1" applyAlignment="1" applyProtection="1">
      <alignment horizontal="center" vertical="center" wrapText="1"/>
      <protection hidden="1"/>
    </xf>
    <xf numFmtId="1" fontId="16" fillId="6" borderId="2" xfId="0" applyNumberFormat="1" applyFont="1" applyFill="1" applyBorder="1" applyAlignment="1" applyProtection="1">
      <alignment horizontal="center" vertical="center" wrapText="1"/>
      <protection hidden="1"/>
    </xf>
    <xf numFmtId="1" fontId="21" fillId="7" borderId="4" xfId="0" applyNumberFormat="1" applyFont="1" applyFill="1" applyBorder="1" applyAlignment="1" applyProtection="1">
      <alignment horizontal="center" vertical="center" wrapText="1"/>
      <protection hidden="1"/>
    </xf>
    <xf numFmtId="1" fontId="21" fillId="7" borderId="0" xfId="0" applyNumberFormat="1" applyFont="1" applyFill="1" applyBorder="1" applyAlignment="1" applyProtection="1">
      <alignment horizontal="center" vertical="center" wrapText="1"/>
      <protection hidden="1"/>
    </xf>
    <xf numFmtId="1" fontId="21" fillId="7" borderId="5" xfId="0" applyNumberFormat="1" applyFont="1" applyFill="1" applyBorder="1" applyAlignment="1" applyProtection="1">
      <alignment horizontal="center" vertical="center" wrapText="1"/>
      <protection hidden="1"/>
    </xf>
    <xf numFmtId="1" fontId="9" fillId="3" borderId="4" xfId="0" applyNumberFormat="1" applyFont="1" applyFill="1" applyBorder="1" applyAlignment="1" applyProtection="1">
      <alignment horizontal="center" vertical="center" wrapText="1"/>
      <protection hidden="1"/>
    </xf>
    <xf numFmtId="1" fontId="9" fillId="3" borderId="0" xfId="0" applyNumberFormat="1"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164" fontId="9" fillId="4" borderId="3" xfId="0" applyNumberFormat="1" applyFont="1" applyFill="1" applyBorder="1" applyAlignment="1" applyProtection="1">
      <alignment horizontal="center" vertical="center" wrapText="1"/>
      <protection locked="0"/>
    </xf>
    <xf numFmtId="164" fontId="9" fillId="4" borderId="3" xfId="0" applyNumberFormat="1" applyFont="1" applyFill="1" applyBorder="1" applyAlignment="1" applyProtection="1">
      <alignment horizontal="left" vertical="center" wrapText="1"/>
      <protection locked="0"/>
    </xf>
    <xf numFmtId="0" fontId="17" fillId="7" borderId="4" xfId="0" applyFont="1" applyFill="1" applyBorder="1" applyAlignment="1" applyProtection="1">
      <alignment horizontal="center" vertical="center"/>
      <protection hidden="1"/>
    </xf>
    <xf numFmtId="0" fontId="17" fillId="7" borderId="0" xfId="0" applyFont="1" applyFill="1" applyBorder="1" applyAlignment="1" applyProtection="1">
      <alignment horizontal="center" vertical="center"/>
      <protection hidden="1"/>
    </xf>
    <xf numFmtId="0" fontId="17" fillId="7" borderId="5" xfId="0" applyFont="1" applyFill="1" applyBorder="1" applyAlignment="1" applyProtection="1">
      <alignment horizontal="center" vertical="center"/>
      <protection hidden="1"/>
    </xf>
    <xf numFmtId="0" fontId="14" fillId="6" borderId="7" xfId="0" applyFont="1" applyFill="1" applyBorder="1" applyAlignment="1" applyProtection="1">
      <alignment horizontal="left" vertical="center"/>
      <protection hidden="1"/>
    </xf>
    <xf numFmtId="0" fontId="14" fillId="2" borderId="11" xfId="2" applyFont="1" applyFill="1" applyBorder="1" applyAlignment="1" applyProtection="1">
      <alignment horizontal="left"/>
      <protection hidden="1"/>
    </xf>
    <xf numFmtId="0" fontId="14" fillId="2" borderId="2" xfId="2" applyFont="1" applyFill="1" applyBorder="1" applyAlignment="1" applyProtection="1">
      <alignment horizontal="left"/>
      <protection hidden="1"/>
    </xf>
    <xf numFmtId="0" fontId="14" fillId="2" borderId="0" xfId="2" applyFont="1" applyFill="1" applyAlignment="1" applyProtection="1">
      <alignment horizontal="left"/>
      <protection hidden="1"/>
    </xf>
    <xf numFmtId="0" fontId="14" fillId="2" borderId="5" xfId="2" applyFont="1" applyFill="1" applyBorder="1" applyAlignment="1" applyProtection="1">
      <alignment horizontal="left"/>
      <protection hidden="1"/>
    </xf>
    <xf numFmtId="165" fontId="14" fillId="2" borderId="0" xfId="2" applyNumberFormat="1" applyFont="1" applyFill="1" applyAlignment="1" applyProtection="1">
      <alignment horizontal="left"/>
      <protection hidden="1"/>
    </xf>
    <xf numFmtId="165" fontId="14" fillId="2" borderId="5" xfId="2" applyNumberFormat="1" applyFont="1" applyFill="1" applyBorder="1" applyAlignment="1" applyProtection="1">
      <alignment horizontal="left"/>
      <protection hidden="1"/>
    </xf>
    <xf numFmtId="165" fontId="14" fillId="2" borderId="4" xfId="2" applyNumberFormat="1" applyFont="1" applyFill="1" applyBorder="1" applyAlignment="1" applyProtection="1">
      <alignment horizontal="left"/>
      <protection hidden="1"/>
    </xf>
    <xf numFmtId="165" fontId="14" fillId="2" borderId="10" xfId="2" applyNumberFormat="1" applyFont="1" applyFill="1" applyBorder="1" applyAlignment="1" applyProtection="1">
      <alignment horizontal="left"/>
      <protection hidden="1"/>
    </xf>
    <xf numFmtId="0" fontId="26" fillId="5" borderId="11" xfId="0" applyFont="1" applyFill="1" applyBorder="1" applyAlignment="1" applyProtection="1">
      <alignment horizontal="left" vertical="center" wrapText="1"/>
      <protection hidden="1"/>
    </xf>
    <xf numFmtId="0" fontId="19" fillId="4" borderId="3" xfId="0" applyFont="1" applyFill="1" applyBorder="1" applyAlignment="1" applyProtection="1">
      <alignment horizontal="left" vertical="center" wrapText="1"/>
      <protection locked="0"/>
    </xf>
    <xf numFmtId="164" fontId="9" fillId="4" borderId="43" xfId="0" applyNumberFormat="1" applyFont="1" applyFill="1" applyBorder="1" applyAlignment="1" applyProtection="1">
      <alignment horizontal="center" vertical="center" wrapText="1"/>
      <protection locked="0"/>
    </xf>
    <xf numFmtId="1" fontId="16" fillId="7" borderId="39" xfId="0" applyNumberFormat="1" applyFont="1" applyFill="1" applyBorder="1" applyAlignment="1" applyProtection="1">
      <alignment horizontal="center" vertical="center" wrapText="1"/>
      <protection hidden="1"/>
    </xf>
    <xf numFmtId="1" fontId="16" fillId="7" borderId="40" xfId="0" applyNumberFormat="1" applyFont="1" applyFill="1" applyBorder="1" applyAlignment="1" applyProtection="1">
      <alignment horizontal="center" vertical="center" wrapText="1"/>
      <protection hidden="1"/>
    </xf>
    <xf numFmtId="164" fontId="9" fillId="4" borderId="45" xfId="0" applyNumberFormat="1" applyFont="1" applyFill="1" applyBorder="1" applyAlignment="1" applyProtection="1">
      <alignment horizontal="center" vertical="center" wrapText="1"/>
      <protection locked="0"/>
    </xf>
    <xf numFmtId="164" fontId="9" fillId="4" borderId="8"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left" vertical="center" wrapText="1"/>
      <protection hidden="1"/>
    </xf>
    <xf numFmtId="0" fontId="16" fillId="7" borderId="8" xfId="0" applyFont="1" applyFill="1" applyBorder="1" applyAlignment="1" applyProtection="1">
      <alignment horizontal="left" vertical="center" wrapText="1"/>
      <protection hidden="1"/>
    </xf>
    <xf numFmtId="0" fontId="21" fillId="4" borderId="3" xfId="0" applyFont="1" applyFill="1" applyBorder="1" applyAlignment="1" applyProtection="1">
      <alignment horizontal="left" vertical="center" wrapText="1"/>
      <protection locked="0"/>
    </xf>
    <xf numFmtId="0" fontId="28" fillId="5" borderId="18" xfId="0" applyFont="1" applyFill="1" applyBorder="1" applyAlignment="1" applyProtection="1">
      <alignment horizontal="left" vertical="center" wrapText="1"/>
      <protection hidden="1"/>
    </xf>
    <xf numFmtId="164" fontId="9" fillId="4" borderId="55" xfId="0" applyNumberFormat="1" applyFont="1" applyFill="1" applyBorder="1" applyAlignment="1" applyProtection="1">
      <alignment horizontal="center" vertical="center" wrapText="1"/>
      <protection locked="0"/>
    </xf>
    <xf numFmtId="164" fontId="9" fillId="4" borderId="52" xfId="0" applyNumberFormat="1" applyFont="1" applyFill="1" applyBorder="1" applyAlignment="1" applyProtection="1">
      <alignment horizontal="center" vertical="center" wrapText="1"/>
      <protection locked="0"/>
    </xf>
    <xf numFmtId="164" fontId="24" fillId="5" borderId="58" xfId="0" applyNumberFormat="1" applyFont="1" applyFill="1" applyBorder="1" applyAlignment="1" applyProtection="1">
      <alignment horizontal="center" vertical="center" wrapText="1"/>
      <protection hidden="1"/>
    </xf>
    <xf numFmtId="164" fontId="24" fillId="5" borderId="59" xfId="0" applyNumberFormat="1" applyFont="1" applyFill="1" applyBorder="1" applyAlignment="1" applyProtection="1">
      <alignment horizontal="center" vertical="center" wrapText="1"/>
      <protection hidden="1"/>
    </xf>
    <xf numFmtId="0" fontId="21" fillId="4" borderId="15" xfId="0" applyFont="1" applyFill="1" applyBorder="1" applyAlignment="1" applyProtection="1">
      <alignment horizontal="left" vertical="center" wrapText="1"/>
      <protection locked="0"/>
    </xf>
    <xf numFmtId="164" fontId="17" fillId="4" borderId="43" xfId="0" applyNumberFormat="1" applyFont="1" applyFill="1" applyBorder="1" applyAlignment="1" applyProtection="1">
      <alignment horizontal="center" vertical="center" wrapText="1"/>
      <protection locked="0"/>
    </xf>
    <xf numFmtId="164" fontId="17" fillId="4" borderId="3" xfId="0" applyNumberFormat="1" applyFont="1" applyFill="1" applyBorder="1" applyAlignment="1" applyProtection="1">
      <alignment horizontal="center" vertical="center" wrapText="1"/>
      <protection locked="0"/>
    </xf>
    <xf numFmtId="164" fontId="17" fillId="4" borderId="37" xfId="0" applyNumberFormat="1" applyFont="1" applyFill="1" applyBorder="1" applyAlignment="1" applyProtection="1">
      <alignment horizontal="center" vertical="center" wrapText="1"/>
      <protection locked="0"/>
    </xf>
    <xf numFmtId="164" fontId="17" fillId="4" borderId="38" xfId="0" applyNumberFormat="1" applyFont="1" applyFill="1" applyBorder="1" applyAlignment="1" applyProtection="1">
      <alignment horizontal="center" vertical="center" wrapText="1"/>
      <protection locked="0"/>
    </xf>
    <xf numFmtId="0" fontId="21" fillId="4" borderId="37" xfId="0" applyFont="1" applyFill="1" applyBorder="1" applyAlignment="1" applyProtection="1">
      <alignment horizontal="left" vertical="center" wrapText="1"/>
      <protection locked="0"/>
    </xf>
    <xf numFmtId="0" fontId="21" fillId="4" borderId="38" xfId="0" applyFont="1" applyFill="1" applyBorder="1" applyAlignment="1" applyProtection="1">
      <alignment horizontal="left" vertical="center" wrapText="1"/>
      <protection locked="0"/>
    </xf>
    <xf numFmtId="164" fontId="9" fillId="4" borderId="48" xfId="0" applyNumberFormat="1" applyFont="1" applyFill="1" applyBorder="1" applyAlignment="1" applyProtection="1">
      <alignment horizontal="center" vertical="center" wrapText="1"/>
      <protection locked="0"/>
    </xf>
    <xf numFmtId="164" fontId="9" fillId="4" borderId="15" xfId="0" applyNumberFormat="1" applyFont="1" applyFill="1" applyBorder="1" applyAlignment="1" applyProtection="1">
      <alignment horizontal="center" vertical="center" wrapText="1"/>
      <protection locked="0"/>
    </xf>
    <xf numFmtId="0" fontId="19" fillId="4" borderId="12" xfId="0" applyFont="1" applyFill="1" applyBorder="1" applyAlignment="1" applyProtection="1">
      <alignment horizontal="left" vertical="center" wrapText="1"/>
      <protection locked="0"/>
    </xf>
    <xf numFmtId="164" fontId="9" fillId="4" borderId="46" xfId="0" applyNumberFormat="1" applyFont="1" applyFill="1" applyBorder="1" applyAlignment="1" applyProtection="1">
      <alignment horizontal="center" vertical="center" wrapText="1"/>
      <protection locked="0"/>
    </xf>
    <xf numFmtId="164" fontId="9" fillId="4" borderId="12" xfId="0" applyNumberFormat="1"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164" fontId="17" fillId="4" borderId="45" xfId="0" applyNumberFormat="1" applyFont="1" applyFill="1" applyBorder="1" applyAlignment="1" applyProtection="1">
      <alignment horizontal="center" vertical="center" wrapText="1"/>
      <protection locked="0"/>
    </xf>
    <xf numFmtId="164" fontId="17" fillId="4" borderId="8" xfId="0" applyNumberFormat="1" applyFont="1" applyFill="1" applyBorder="1" applyAlignment="1" applyProtection="1">
      <alignment horizontal="center" vertical="center" wrapText="1"/>
      <protection locked="0"/>
    </xf>
    <xf numFmtId="164" fontId="24" fillId="5" borderId="50" xfId="0" applyNumberFormat="1" applyFont="1" applyFill="1" applyBorder="1" applyAlignment="1" applyProtection="1">
      <alignment horizontal="center" vertical="center" wrapText="1"/>
      <protection hidden="1"/>
    </xf>
    <xf numFmtId="164" fontId="24" fillId="5" borderId="51" xfId="0" applyNumberFormat="1" applyFont="1" applyFill="1" applyBorder="1" applyAlignment="1" applyProtection="1">
      <alignment horizontal="center" vertical="center" wrapText="1"/>
      <protection hidden="1"/>
    </xf>
    <xf numFmtId="164" fontId="9" fillId="10" borderId="43" xfId="0" applyNumberFormat="1" applyFont="1" applyFill="1" applyBorder="1" applyAlignment="1" applyProtection="1">
      <alignment horizontal="center" vertical="center" wrapText="1"/>
      <protection locked="0"/>
    </xf>
    <xf numFmtId="164" fontId="9" fillId="10" borderId="3" xfId="0" applyNumberFormat="1" applyFont="1" applyFill="1" applyBorder="1" applyAlignment="1" applyProtection="1">
      <alignment horizontal="center" vertical="center" wrapText="1"/>
      <protection locked="0"/>
    </xf>
    <xf numFmtId="0" fontId="29" fillId="0" borderId="29" xfId="0" applyFont="1" applyBorder="1" applyAlignment="1" applyProtection="1">
      <alignment horizontal="center" vertical="center"/>
      <protection hidden="1"/>
    </xf>
    <xf numFmtId="0" fontId="29" fillId="0" borderId="31" xfId="0" applyFont="1" applyBorder="1" applyAlignment="1" applyProtection="1">
      <alignment horizontal="center" vertical="center"/>
      <protection hidden="1"/>
    </xf>
    <xf numFmtId="0" fontId="29" fillId="0" borderId="34" xfId="0" applyFont="1" applyBorder="1" applyAlignment="1" applyProtection="1">
      <alignment horizontal="center" vertical="center"/>
      <protection hidden="1"/>
    </xf>
    <xf numFmtId="0" fontId="14" fillId="7" borderId="14" xfId="0" applyFont="1" applyFill="1" applyBorder="1" applyProtection="1">
      <protection hidden="1"/>
    </xf>
    <xf numFmtId="0" fontId="14" fillId="4" borderId="2" xfId="2" applyFont="1" applyFill="1" applyBorder="1" applyAlignment="1" applyProtection="1">
      <alignment horizontal="left"/>
      <protection locked="0"/>
    </xf>
    <xf numFmtId="0" fontId="14" fillId="4" borderId="0" xfId="2" applyFont="1" applyFill="1" applyBorder="1" applyAlignment="1" applyProtection="1">
      <alignment horizontal="left"/>
      <protection locked="0"/>
    </xf>
    <xf numFmtId="0" fontId="14" fillId="4" borderId="5" xfId="2" applyFont="1" applyFill="1" applyBorder="1" applyAlignment="1" applyProtection="1">
      <alignment horizontal="left"/>
      <protection locked="0"/>
    </xf>
    <xf numFmtId="165" fontId="14" fillId="4" borderId="0" xfId="2" applyNumberFormat="1" applyFont="1" applyFill="1" applyBorder="1" applyAlignment="1" applyProtection="1">
      <alignment horizontal="left"/>
      <protection locked="0"/>
    </xf>
    <xf numFmtId="165" fontId="14" fillId="4" borderId="5" xfId="2" applyNumberFormat="1" applyFont="1" applyFill="1" applyBorder="1" applyAlignment="1" applyProtection="1">
      <alignment horizontal="left"/>
      <protection locked="0"/>
    </xf>
    <xf numFmtId="14" fontId="14" fillId="4" borderId="0" xfId="2" applyNumberFormat="1" applyFont="1" applyFill="1" applyBorder="1" applyAlignment="1" applyProtection="1">
      <alignment horizontal="left"/>
      <protection locked="0"/>
    </xf>
    <xf numFmtId="165" fontId="14" fillId="2" borderId="5" xfId="2" quotePrefix="1" applyNumberFormat="1" applyFont="1" applyFill="1" applyBorder="1" applyAlignment="1" applyProtection="1">
      <alignment horizontal="left"/>
      <protection hidden="1"/>
    </xf>
    <xf numFmtId="165" fontId="14" fillId="2" borderId="5" xfId="2" applyNumberFormat="1" applyFont="1" applyFill="1" applyBorder="1" applyAlignment="1" applyProtection="1">
      <alignment horizontal="center"/>
      <protection hidden="1"/>
    </xf>
    <xf numFmtId="0" fontId="14" fillId="4" borderId="1" xfId="2" applyFont="1" applyFill="1" applyBorder="1" applyAlignment="1" applyProtection="1">
      <alignment horizontal="left"/>
      <protection locked="0"/>
    </xf>
    <xf numFmtId="0" fontId="14" fillId="4" borderId="4" xfId="2" applyFont="1" applyFill="1" applyBorder="1" applyAlignment="1" applyProtection="1">
      <alignment horizontal="left"/>
      <protection locked="0"/>
    </xf>
    <xf numFmtId="165" fontId="14" fillId="4" borderId="4" xfId="2" applyNumberFormat="1" applyFont="1" applyFill="1" applyBorder="1" applyAlignment="1" applyProtection="1">
      <alignment horizontal="left"/>
      <protection locked="0"/>
    </xf>
    <xf numFmtId="14" fontId="14" fillId="4" borderId="4" xfId="2" applyNumberFormat="1" applyFont="1" applyFill="1" applyBorder="1" applyAlignment="1" applyProtection="1">
      <protection locked="0"/>
    </xf>
  </cellXfs>
  <cellStyles count="14">
    <cellStyle name="Comma" xfId="8" builtinId="3"/>
    <cellStyle name="Comma 2" xfId="7" xr:uid="{00000000-0005-0000-0000-000001000000}"/>
    <cellStyle name="Comma 2 2" xfId="13" xr:uid="{00000000-0005-0000-0000-000002000000}"/>
    <cellStyle name="Currency 2" xfId="5" xr:uid="{00000000-0005-0000-0000-000003000000}"/>
    <cellStyle name="Currency 2 2" xfId="11" xr:uid="{00000000-0005-0000-0000-000004000000}"/>
    <cellStyle name="Normal" xfId="0" builtinId="0"/>
    <cellStyle name="Normal 2" xfId="4" xr:uid="{00000000-0005-0000-0000-000006000000}"/>
    <cellStyle name="Normal 2 2" xfId="10" xr:uid="{00000000-0005-0000-0000-000007000000}"/>
    <cellStyle name="Normal 3" xfId="3" xr:uid="{00000000-0005-0000-0000-000008000000}"/>
    <cellStyle name="Normal 4" xfId="2" xr:uid="{00000000-0005-0000-0000-000009000000}"/>
    <cellStyle name="Normal 4 2" xfId="9" xr:uid="{00000000-0005-0000-0000-00000A000000}"/>
    <cellStyle name="Percent" xfId="1" builtinId="5"/>
    <cellStyle name="Percent 2" xfId="6" xr:uid="{00000000-0005-0000-0000-00000C000000}"/>
    <cellStyle name="Percent 2 2" xfId="12" xr:uid="{00000000-0005-0000-0000-00000D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4179"/>
      <color rgb="FF09A4BF"/>
      <color rgb="FF73CEE2"/>
      <color rgb="FFC3EAF3"/>
      <color rgb="FF00A1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37</xdr:col>
      <xdr:colOff>237672</xdr:colOff>
      <xdr:row>4</xdr:row>
      <xdr:rowOff>169645</xdr:rowOff>
    </xdr:from>
    <xdr:to>
      <xdr:col>42</xdr:col>
      <xdr:colOff>1869619</xdr:colOff>
      <xdr:row>9</xdr:row>
      <xdr:rowOff>846</xdr:rowOff>
    </xdr:to>
    <xdr:pic>
      <xdr:nvPicPr>
        <xdr:cNvPr id="7" name="Picture 6">
          <a:extLst>
            <a:ext uri="{FF2B5EF4-FFF2-40B4-BE49-F238E27FC236}">
              <a16:creationId xmlns:a16="http://schemas.microsoft.com/office/drawing/2014/main" id="{87E742B3-9069-4F2E-A83D-63DDF96E3A08}"/>
            </a:ext>
          </a:extLst>
        </xdr:cNvPr>
        <xdr:cNvPicPr>
          <a:picLocks noChangeAspect="1"/>
        </xdr:cNvPicPr>
      </xdr:nvPicPr>
      <xdr:blipFill>
        <a:blip xmlns:r="http://schemas.openxmlformats.org/officeDocument/2006/relationships" r:embed="rId1"/>
        <a:stretch>
          <a:fillRect/>
        </a:stretch>
      </xdr:blipFill>
      <xdr:spPr>
        <a:xfrm>
          <a:off x="19396529" y="1081324"/>
          <a:ext cx="3082471" cy="871687"/>
        </a:xfrm>
        <a:prstGeom prst="rect">
          <a:avLst/>
        </a:prstGeom>
      </xdr:spPr>
    </xdr:pic>
    <xdr:clientData/>
  </xdr:twoCellAnchor>
  <xdr:twoCellAnchor editAs="oneCell">
    <xdr:from>
      <xdr:col>43</xdr:col>
      <xdr:colOff>134471</xdr:colOff>
      <xdr:row>1</xdr:row>
      <xdr:rowOff>243296</xdr:rowOff>
    </xdr:from>
    <xdr:to>
      <xdr:col>45</xdr:col>
      <xdr:colOff>460981</xdr:colOff>
      <xdr:row>10</xdr:row>
      <xdr:rowOff>150947</xdr:rowOff>
    </xdr:to>
    <xdr:pic>
      <xdr:nvPicPr>
        <xdr:cNvPr id="3" name="Picture 2">
          <a:extLst>
            <a:ext uri="{FF2B5EF4-FFF2-40B4-BE49-F238E27FC236}">
              <a16:creationId xmlns:a16="http://schemas.microsoft.com/office/drawing/2014/main" id="{4D1A1A04-CCF4-4EAC-8881-FCC456E7D73F}"/>
            </a:ext>
          </a:extLst>
        </xdr:cNvPr>
        <xdr:cNvPicPr>
          <a:picLocks noChangeAspect="1"/>
        </xdr:cNvPicPr>
      </xdr:nvPicPr>
      <xdr:blipFill>
        <a:blip xmlns:r="http://schemas.openxmlformats.org/officeDocument/2006/relationships" r:embed="rId2"/>
        <a:stretch>
          <a:fillRect/>
        </a:stretch>
      </xdr:blipFill>
      <xdr:spPr>
        <a:xfrm>
          <a:off x="13275236" y="437531"/>
          <a:ext cx="1858279" cy="1766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218621</xdr:colOff>
      <xdr:row>4</xdr:row>
      <xdr:rowOff>0</xdr:rowOff>
    </xdr:from>
    <xdr:to>
      <xdr:col>23</xdr:col>
      <xdr:colOff>106590</xdr:colOff>
      <xdr:row>9</xdr:row>
      <xdr:rowOff>10355</xdr:rowOff>
    </xdr:to>
    <xdr:pic>
      <xdr:nvPicPr>
        <xdr:cNvPr id="8" name="Picture 7">
          <a:extLst>
            <a:ext uri="{FF2B5EF4-FFF2-40B4-BE49-F238E27FC236}">
              <a16:creationId xmlns:a16="http://schemas.microsoft.com/office/drawing/2014/main" id="{A7310D97-B2AA-477F-A515-B45FA30A8339}"/>
            </a:ext>
          </a:extLst>
        </xdr:cNvPr>
        <xdr:cNvPicPr>
          <a:picLocks noChangeAspect="1"/>
        </xdr:cNvPicPr>
      </xdr:nvPicPr>
      <xdr:blipFill>
        <a:blip xmlns:r="http://schemas.openxmlformats.org/officeDocument/2006/relationships" r:embed="rId1"/>
        <a:stretch>
          <a:fillRect/>
        </a:stretch>
      </xdr:blipFill>
      <xdr:spPr>
        <a:xfrm>
          <a:off x="13240657" y="911679"/>
          <a:ext cx="3082471" cy="878037"/>
        </a:xfrm>
        <a:prstGeom prst="rect">
          <a:avLst/>
        </a:prstGeom>
      </xdr:spPr>
    </xdr:pic>
    <xdr:clientData/>
  </xdr:twoCellAnchor>
  <xdr:twoCellAnchor editAs="oneCell">
    <xdr:from>
      <xdr:col>12</xdr:col>
      <xdr:colOff>0</xdr:colOff>
      <xdr:row>3</xdr:row>
      <xdr:rowOff>0</xdr:rowOff>
    </xdr:from>
    <xdr:to>
      <xdr:col>13</xdr:col>
      <xdr:colOff>1095340</xdr:colOff>
      <xdr:row>12</xdr:row>
      <xdr:rowOff>54502</xdr:rowOff>
    </xdr:to>
    <xdr:pic>
      <xdr:nvPicPr>
        <xdr:cNvPr id="9" name="Picture 8">
          <a:extLst>
            <a:ext uri="{FF2B5EF4-FFF2-40B4-BE49-F238E27FC236}">
              <a16:creationId xmlns:a16="http://schemas.microsoft.com/office/drawing/2014/main" id="{E2722A1F-243B-43DF-9260-FECC08FAE5DF}"/>
            </a:ext>
          </a:extLst>
        </xdr:cNvPr>
        <xdr:cNvPicPr>
          <a:picLocks noChangeAspect="1"/>
        </xdr:cNvPicPr>
      </xdr:nvPicPr>
      <xdr:blipFill>
        <a:blip xmlns:r="http://schemas.openxmlformats.org/officeDocument/2006/relationships" r:embed="rId2"/>
        <a:stretch>
          <a:fillRect/>
        </a:stretch>
      </xdr:blipFill>
      <xdr:spPr>
        <a:xfrm>
          <a:off x="16302182" y="715818"/>
          <a:ext cx="1903522" cy="1786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17</xdr:col>
      <xdr:colOff>566964</xdr:colOff>
      <xdr:row>9</xdr:row>
      <xdr:rowOff>7180</xdr:rowOff>
    </xdr:to>
    <xdr:pic>
      <xdr:nvPicPr>
        <xdr:cNvPr id="4" name="Picture 3">
          <a:extLst>
            <a:ext uri="{FF2B5EF4-FFF2-40B4-BE49-F238E27FC236}">
              <a16:creationId xmlns:a16="http://schemas.microsoft.com/office/drawing/2014/main" id="{3BC2BF3D-7BFE-48C5-B881-9983FBA950DF}"/>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537597</xdr:colOff>
      <xdr:row>12</xdr:row>
      <xdr:rowOff>54502</xdr:rowOff>
    </xdr:to>
    <xdr:pic>
      <xdr:nvPicPr>
        <xdr:cNvPr id="7" name="Picture 6">
          <a:extLst>
            <a:ext uri="{FF2B5EF4-FFF2-40B4-BE49-F238E27FC236}">
              <a16:creationId xmlns:a16="http://schemas.microsoft.com/office/drawing/2014/main" id="{32DE7F62-0D12-4EAF-ABB9-EF2EC284D42C}"/>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twoCellAnchor editAs="oneCell">
    <xdr:from>
      <xdr:col>1</xdr:col>
      <xdr:colOff>0</xdr:colOff>
      <xdr:row>49</xdr:row>
      <xdr:rowOff>0</xdr:rowOff>
    </xdr:from>
    <xdr:to>
      <xdr:col>3</xdr:col>
      <xdr:colOff>2245179</xdr:colOff>
      <xdr:row>57</xdr:row>
      <xdr:rowOff>121345</xdr:rowOff>
    </xdr:to>
    <xdr:pic>
      <xdr:nvPicPr>
        <xdr:cNvPr id="9" name="Picture 8" descr="Lees voor go to English site print YouTube LinkedIn Twitter Home Actueel  Nieuws Corona-gerelateerd onderwijsonderzoek Onderzoeksresultaten Deadlines  Bijeenkomsten NRO-nieuws NRO-blog Nieuwsbrief Subsidies  Onderzoeksprogramma's en calls ...">
          <a:extLst>
            <a:ext uri="{FF2B5EF4-FFF2-40B4-BE49-F238E27FC236}">
              <a16:creationId xmlns:a16="http://schemas.microsoft.com/office/drawing/2014/main" id="{C8F5B535-F795-4906-911D-C11B3EDBB7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536" y="10218964"/>
          <a:ext cx="3333750" cy="164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17</xdr:col>
      <xdr:colOff>566964</xdr:colOff>
      <xdr:row>9</xdr:row>
      <xdr:rowOff>7180</xdr:rowOff>
    </xdr:to>
    <xdr:pic>
      <xdr:nvPicPr>
        <xdr:cNvPr id="4" name="Picture 3">
          <a:extLst>
            <a:ext uri="{FF2B5EF4-FFF2-40B4-BE49-F238E27FC236}">
              <a16:creationId xmlns:a16="http://schemas.microsoft.com/office/drawing/2014/main" id="{A2976051-EBD0-4000-9F0C-F8CCA70C96A0}"/>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283597</xdr:colOff>
      <xdr:row>12</xdr:row>
      <xdr:rowOff>54502</xdr:rowOff>
    </xdr:to>
    <xdr:pic>
      <xdr:nvPicPr>
        <xdr:cNvPr id="7" name="Picture 6">
          <a:extLst>
            <a:ext uri="{FF2B5EF4-FFF2-40B4-BE49-F238E27FC236}">
              <a16:creationId xmlns:a16="http://schemas.microsoft.com/office/drawing/2014/main" id="{4C662D6E-4AF3-4D7C-A5E2-E48B7B477809}"/>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twoCellAnchor editAs="oneCell">
    <xdr:from>
      <xdr:col>1</xdr:col>
      <xdr:colOff>0</xdr:colOff>
      <xdr:row>50</xdr:row>
      <xdr:rowOff>0</xdr:rowOff>
    </xdr:from>
    <xdr:to>
      <xdr:col>3</xdr:col>
      <xdr:colOff>2245179</xdr:colOff>
      <xdr:row>58</xdr:row>
      <xdr:rowOff>121345</xdr:rowOff>
    </xdr:to>
    <xdr:pic>
      <xdr:nvPicPr>
        <xdr:cNvPr id="9" name="Picture 8" descr="Lees voor go to English site print YouTube LinkedIn Twitter Home Actueel  Nieuws Corona-gerelateerd onderwijsonderzoek Onderzoeksresultaten Deadlines  Bijeenkomsten NRO-nieuws NRO-blog Nieuwsbrief Subsidies  Onderzoeksprogramma's en calls ...">
          <a:extLst>
            <a:ext uri="{FF2B5EF4-FFF2-40B4-BE49-F238E27FC236}">
              <a16:creationId xmlns:a16="http://schemas.microsoft.com/office/drawing/2014/main" id="{36C366EC-CB51-4BE4-89D2-DFC2053DDF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536" y="10218964"/>
          <a:ext cx="3333750" cy="164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17</xdr:col>
      <xdr:colOff>566964</xdr:colOff>
      <xdr:row>9</xdr:row>
      <xdr:rowOff>7180</xdr:rowOff>
    </xdr:to>
    <xdr:pic>
      <xdr:nvPicPr>
        <xdr:cNvPr id="4" name="Picture 3">
          <a:extLst>
            <a:ext uri="{FF2B5EF4-FFF2-40B4-BE49-F238E27FC236}">
              <a16:creationId xmlns:a16="http://schemas.microsoft.com/office/drawing/2014/main" id="{26530CF0-941D-451D-878D-EEA1DF59FEBF}"/>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283597</xdr:colOff>
      <xdr:row>12</xdr:row>
      <xdr:rowOff>54502</xdr:rowOff>
    </xdr:to>
    <xdr:pic>
      <xdr:nvPicPr>
        <xdr:cNvPr id="7" name="Picture 6">
          <a:extLst>
            <a:ext uri="{FF2B5EF4-FFF2-40B4-BE49-F238E27FC236}">
              <a16:creationId xmlns:a16="http://schemas.microsoft.com/office/drawing/2014/main" id="{DC1FEB3A-8941-43D5-A66B-379849CCD913}"/>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twoCellAnchor editAs="oneCell">
    <xdr:from>
      <xdr:col>1</xdr:col>
      <xdr:colOff>0</xdr:colOff>
      <xdr:row>50</xdr:row>
      <xdr:rowOff>0</xdr:rowOff>
    </xdr:from>
    <xdr:to>
      <xdr:col>3</xdr:col>
      <xdr:colOff>2245179</xdr:colOff>
      <xdr:row>58</xdr:row>
      <xdr:rowOff>121345</xdr:rowOff>
    </xdr:to>
    <xdr:pic>
      <xdr:nvPicPr>
        <xdr:cNvPr id="8" name="Picture 7" descr="Lees voor go to English site print YouTube LinkedIn Twitter Home Actueel  Nieuws Corona-gerelateerd onderwijsonderzoek Onderzoeksresultaten Deadlines  Bijeenkomsten NRO-nieuws NRO-blog Nieuwsbrief Subsidies  Onderzoeksprogramma's en calls ...">
          <a:extLst>
            <a:ext uri="{FF2B5EF4-FFF2-40B4-BE49-F238E27FC236}">
              <a16:creationId xmlns:a16="http://schemas.microsoft.com/office/drawing/2014/main" id="{E8B48D08-A72C-47EB-AFF8-F4DCE6BD14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536" y="10218964"/>
          <a:ext cx="3333750" cy="164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17</xdr:col>
      <xdr:colOff>566964</xdr:colOff>
      <xdr:row>9</xdr:row>
      <xdr:rowOff>7180</xdr:rowOff>
    </xdr:to>
    <xdr:pic>
      <xdr:nvPicPr>
        <xdr:cNvPr id="4" name="Picture 3">
          <a:extLst>
            <a:ext uri="{FF2B5EF4-FFF2-40B4-BE49-F238E27FC236}">
              <a16:creationId xmlns:a16="http://schemas.microsoft.com/office/drawing/2014/main" id="{76D3C7A5-9C27-4246-951F-EA303A942378}"/>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283597</xdr:colOff>
      <xdr:row>12</xdr:row>
      <xdr:rowOff>54502</xdr:rowOff>
    </xdr:to>
    <xdr:pic>
      <xdr:nvPicPr>
        <xdr:cNvPr id="7" name="Picture 6">
          <a:extLst>
            <a:ext uri="{FF2B5EF4-FFF2-40B4-BE49-F238E27FC236}">
              <a16:creationId xmlns:a16="http://schemas.microsoft.com/office/drawing/2014/main" id="{B51C15C4-4277-43F8-A5D8-3642DB1B358D}"/>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twoCellAnchor editAs="oneCell">
    <xdr:from>
      <xdr:col>1</xdr:col>
      <xdr:colOff>0</xdr:colOff>
      <xdr:row>49</xdr:row>
      <xdr:rowOff>0</xdr:rowOff>
    </xdr:from>
    <xdr:to>
      <xdr:col>3</xdr:col>
      <xdr:colOff>2245179</xdr:colOff>
      <xdr:row>57</xdr:row>
      <xdr:rowOff>121345</xdr:rowOff>
    </xdr:to>
    <xdr:pic>
      <xdr:nvPicPr>
        <xdr:cNvPr id="8" name="Picture 7" descr="Lees voor go to English site print YouTube LinkedIn Twitter Home Actueel  Nieuws Corona-gerelateerd onderwijsonderzoek Onderzoeksresultaten Deadlines  Bijeenkomsten NRO-nieuws NRO-blog Nieuwsbrief Subsidies  Onderzoeksprogramma's en calls ...">
          <a:extLst>
            <a:ext uri="{FF2B5EF4-FFF2-40B4-BE49-F238E27FC236}">
              <a16:creationId xmlns:a16="http://schemas.microsoft.com/office/drawing/2014/main" id="{C67C3DDA-E596-4150-875C-E57C5A4ADD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536" y="10218964"/>
          <a:ext cx="3333750" cy="164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17</xdr:col>
      <xdr:colOff>566964</xdr:colOff>
      <xdr:row>9</xdr:row>
      <xdr:rowOff>7180</xdr:rowOff>
    </xdr:to>
    <xdr:pic>
      <xdr:nvPicPr>
        <xdr:cNvPr id="4" name="Picture 3">
          <a:extLst>
            <a:ext uri="{FF2B5EF4-FFF2-40B4-BE49-F238E27FC236}">
              <a16:creationId xmlns:a16="http://schemas.microsoft.com/office/drawing/2014/main" id="{AAF58AE1-1850-493E-94F7-EB081FFD315B}"/>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283597</xdr:colOff>
      <xdr:row>12</xdr:row>
      <xdr:rowOff>54502</xdr:rowOff>
    </xdr:to>
    <xdr:pic>
      <xdr:nvPicPr>
        <xdr:cNvPr id="7" name="Picture 6">
          <a:extLst>
            <a:ext uri="{FF2B5EF4-FFF2-40B4-BE49-F238E27FC236}">
              <a16:creationId xmlns:a16="http://schemas.microsoft.com/office/drawing/2014/main" id="{CACDFB8C-809D-4285-890A-B72DF938A455}"/>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221796</xdr:colOff>
      <xdr:row>4</xdr:row>
      <xdr:rowOff>0</xdr:rowOff>
    </xdr:from>
    <xdr:to>
      <xdr:col>18</xdr:col>
      <xdr:colOff>219830</xdr:colOff>
      <xdr:row>9</xdr:row>
      <xdr:rowOff>10355</xdr:rowOff>
    </xdr:to>
    <xdr:pic>
      <xdr:nvPicPr>
        <xdr:cNvPr id="4" name="Picture 3">
          <a:extLst>
            <a:ext uri="{FF2B5EF4-FFF2-40B4-BE49-F238E27FC236}">
              <a16:creationId xmlns:a16="http://schemas.microsoft.com/office/drawing/2014/main" id="{2325BEA0-5693-43FC-971F-F1E6C3101D49}"/>
            </a:ext>
          </a:extLst>
        </xdr:cNvPr>
        <xdr:cNvPicPr>
          <a:picLocks noChangeAspect="1"/>
        </xdr:cNvPicPr>
      </xdr:nvPicPr>
      <xdr:blipFill>
        <a:blip xmlns:r="http://schemas.openxmlformats.org/officeDocument/2006/relationships" r:embed="rId1"/>
        <a:stretch>
          <a:fillRect/>
        </a:stretch>
      </xdr:blipFill>
      <xdr:spPr>
        <a:xfrm>
          <a:off x="13243832" y="911679"/>
          <a:ext cx="3082471" cy="881212"/>
        </a:xfrm>
        <a:prstGeom prst="rect">
          <a:avLst/>
        </a:prstGeom>
      </xdr:spPr>
    </xdr:pic>
    <xdr:clientData/>
  </xdr:twoCellAnchor>
  <xdr:twoCellAnchor editAs="oneCell">
    <xdr:from>
      <xdr:col>8</xdr:col>
      <xdr:colOff>0</xdr:colOff>
      <xdr:row>3</xdr:row>
      <xdr:rowOff>0</xdr:rowOff>
    </xdr:from>
    <xdr:to>
      <xdr:col>9</xdr:col>
      <xdr:colOff>597921</xdr:colOff>
      <xdr:row>12</xdr:row>
      <xdr:rowOff>54502</xdr:rowOff>
    </xdr:to>
    <xdr:pic>
      <xdr:nvPicPr>
        <xdr:cNvPr id="5" name="Picture 4">
          <a:extLst>
            <a:ext uri="{FF2B5EF4-FFF2-40B4-BE49-F238E27FC236}">
              <a16:creationId xmlns:a16="http://schemas.microsoft.com/office/drawing/2014/main" id="{3F4DEC44-BA55-428C-A7D8-789B78F417CA}"/>
            </a:ext>
          </a:extLst>
        </xdr:cNvPr>
        <xdr:cNvPicPr>
          <a:picLocks noChangeAspect="1"/>
        </xdr:cNvPicPr>
      </xdr:nvPicPr>
      <xdr:blipFill>
        <a:blip xmlns:r="http://schemas.openxmlformats.org/officeDocument/2006/relationships" r:embed="rId2"/>
        <a:stretch>
          <a:fillRect/>
        </a:stretch>
      </xdr:blipFill>
      <xdr:spPr>
        <a:xfrm>
          <a:off x="11103429" y="693964"/>
          <a:ext cx="1876993" cy="1769002"/>
        </a:xfrm>
        <a:prstGeom prst="rect">
          <a:avLst/>
        </a:prstGeom>
      </xdr:spPr>
    </xdr:pic>
    <xdr:clientData/>
  </xdr:twoCellAnchor>
  <xdr:twoCellAnchor editAs="oneCell">
    <xdr:from>
      <xdr:col>1</xdr:col>
      <xdr:colOff>0</xdr:colOff>
      <xdr:row>50</xdr:row>
      <xdr:rowOff>0</xdr:rowOff>
    </xdr:from>
    <xdr:to>
      <xdr:col>3</xdr:col>
      <xdr:colOff>2245179</xdr:colOff>
      <xdr:row>58</xdr:row>
      <xdr:rowOff>124520</xdr:rowOff>
    </xdr:to>
    <xdr:pic>
      <xdr:nvPicPr>
        <xdr:cNvPr id="6" name="Picture 5" descr="Lees voor go to English site print YouTube LinkedIn Twitter Home Actueel  Nieuws Corona-gerelateerd onderwijsonderzoek Onderzoeksresultaten Deadlines  Bijeenkomsten NRO-nieuws NRO-blog Nieuwsbrief Subsidies  Onderzoeksprogramma's en calls ...">
          <a:extLst>
            <a:ext uri="{FF2B5EF4-FFF2-40B4-BE49-F238E27FC236}">
              <a16:creationId xmlns:a16="http://schemas.microsoft.com/office/drawing/2014/main" id="{36AA286D-1148-4027-8672-9BB530B8B7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536" y="10218964"/>
          <a:ext cx="3333750" cy="164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5.12\acor-schep\ACOR-Schep%20Finance\Career%20Acceleration%20project%20for%20creative%20designers\adm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12\acor-schep\ACOR-Schep%20Finance\Career%20Acceleration%20project%20for%20creative%20designers\Quarterly%20Reports\EDU%20SYRIA%20Financial%20Reporting%20May%2024%202021%20to%20August%2024%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2018"/>
      <sheetName val="FY 2018 (2)"/>
    </sheetNames>
    <sheetDataSet>
      <sheetData sheetId="0">
        <row r="52">
          <cell r="G52">
            <v>793.93925778805112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U-Syria budget proposal"/>
      <sheetName val="Budget explanation"/>
      <sheetName val="a. Costs of staff"/>
      <sheetName val="b. Travel and subsistence costs"/>
      <sheetName val="c. Purchase costs for equipment"/>
      <sheetName val="d. Costs of consumables"/>
      <sheetName val="e. Costs entailed by contracts"/>
      <sheetName val="f. Costs from contract req."/>
      <sheetName val="g. Co-fundin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L143"/>
  <sheetViews>
    <sheetView topLeftCell="A94" zoomScale="70" zoomScaleNormal="70" workbookViewId="0">
      <selection activeCell="J103" sqref="J91:J103"/>
    </sheetView>
  </sheetViews>
  <sheetFormatPr defaultColWidth="9.109375" defaultRowHeight="14.4"/>
  <cols>
    <col min="1" max="1" width="3.33203125" style="144" customWidth="1"/>
    <col min="2" max="2" width="10.44140625" style="171" bestFit="1" customWidth="1"/>
    <col min="3" max="3" width="11.5546875" style="171" customWidth="1"/>
    <col min="4" max="4" width="67" style="171" customWidth="1"/>
    <col min="5" max="5" width="11.88671875" style="171" customWidth="1"/>
    <col min="6" max="6" width="16.109375" style="143" customWidth="1"/>
    <col min="7" max="7" width="14.5546875" style="143" customWidth="1"/>
    <col min="8" max="8" width="14.6640625" style="144" bestFit="1" customWidth="1"/>
    <col min="9" max="9" width="15.5546875" style="144" bestFit="1" customWidth="1"/>
    <col min="10" max="10" width="15.5546875" style="143" bestFit="1" customWidth="1"/>
    <col min="11" max="11" width="15.5546875" style="144" bestFit="1" customWidth="1"/>
    <col min="12" max="12" width="15" style="144" bestFit="1" customWidth="1"/>
    <col min="13" max="13" width="15.44140625" style="144" bestFit="1" customWidth="1"/>
    <col min="14" max="14" width="14.33203125" style="144" bestFit="1" customWidth="1"/>
    <col min="15" max="15" width="13.6640625" style="144" bestFit="1" customWidth="1"/>
    <col min="16" max="16" width="14.44140625" style="144" bestFit="1" customWidth="1"/>
    <col min="17" max="17" width="15.44140625" style="144" bestFit="1" customWidth="1"/>
    <col min="18" max="19" width="13.6640625" style="144" bestFit="1" customWidth="1"/>
    <col min="20" max="20" width="13.5546875" style="144" bestFit="1" customWidth="1"/>
    <col min="21" max="21" width="13.5546875" style="144" customWidth="1"/>
    <col min="22" max="22" width="12.33203125" style="144" customWidth="1"/>
    <col min="23" max="23" width="13.5546875" style="144" bestFit="1" customWidth="1"/>
    <col min="24" max="27" width="9.109375" style="144"/>
    <col min="28" max="28" width="30.33203125" style="144" bestFit="1" customWidth="1"/>
    <col min="29" max="29" width="9.109375" style="144"/>
    <col min="30" max="30" width="13.5546875" style="144" bestFit="1" customWidth="1"/>
    <col min="31" max="31" width="14.33203125" style="144" bestFit="1" customWidth="1"/>
    <col min="32" max="33" width="13.5546875" style="144" bestFit="1" customWidth="1"/>
    <col min="34" max="34" width="7.33203125" style="144" bestFit="1" customWidth="1"/>
    <col min="35" max="36" width="9.109375" style="144"/>
    <col min="37" max="37" width="29.109375" style="144" bestFit="1" customWidth="1"/>
    <col min="38" max="38" width="13.5546875" style="144" bestFit="1" customWidth="1"/>
    <col min="39" max="16384" width="9.109375" style="144"/>
  </cols>
  <sheetData>
    <row r="3" spans="2:33" ht="15.75" customHeight="1">
      <c r="B3" s="290" t="s">
        <v>259</v>
      </c>
      <c r="C3" s="291"/>
      <c r="D3" s="292"/>
      <c r="E3" s="142"/>
    </row>
    <row r="4" spans="2:33" ht="20.25" customHeight="1">
      <c r="B4" s="290" t="s">
        <v>43</v>
      </c>
      <c r="C4" s="291"/>
      <c r="D4" s="292"/>
      <c r="E4" s="145"/>
      <c r="F4" s="293" t="s">
        <v>14</v>
      </c>
      <c r="G4" s="294"/>
      <c r="H4" s="294"/>
      <c r="I4" s="294"/>
      <c r="J4" s="294"/>
      <c r="K4" s="294"/>
      <c r="L4" s="294"/>
      <c r="M4" s="294"/>
      <c r="N4" s="294"/>
      <c r="O4" s="294"/>
      <c r="P4" s="294"/>
      <c r="Q4" s="294"/>
      <c r="R4" s="294"/>
      <c r="S4" s="294"/>
      <c r="T4" s="294"/>
      <c r="U4" s="294"/>
      <c r="V4" s="294"/>
    </row>
    <row r="5" spans="2:33" ht="27" customHeight="1">
      <c r="B5" s="295" t="s">
        <v>44</v>
      </c>
      <c r="C5" s="296"/>
      <c r="D5" s="299" t="s">
        <v>16</v>
      </c>
      <c r="E5" s="146"/>
      <c r="F5" s="301" t="s">
        <v>93</v>
      </c>
      <c r="G5" s="303" t="s">
        <v>94</v>
      </c>
      <c r="H5" s="304"/>
      <c r="I5" s="304"/>
      <c r="J5" s="305"/>
      <c r="K5" s="303" t="s">
        <v>95</v>
      </c>
      <c r="L5" s="304"/>
      <c r="M5" s="304"/>
      <c r="N5" s="305"/>
      <c r="O5" s="303" t="s">
        <v>96</v>
      </c>
      <c r="P5" s="304"/>
      <c r="Q5" s="304"/>
      <c r="R5" s="305"/>
      <c r="S5" s="147" t="s">
        <v>18</v>
      </c>
      <c r="T5" s="148"/>
      <c r="U5" s="148"/>
      <c r="V5" s="149"/>
    </row>
    <row r="6" spans="2:33" ht="48.75" customHeight="1">
      <c r="B6" s="297"/>
      <c r="C6" s="298"/>
      <c r="D6" s="300"/>
      <c r="E6" s="150"/>
      <c r="F6" s="302"/>
      <c r="G6" s="151" t="s">
        <v>1</v>
      </c>
      <c r="H6" s="151" t="s">
        <v>19</v>
      </c>
      <c r="I6" s="151" t="s">
        <v>77</v>
      </c>
      <c r="J6" s="151" t="s">
        <v>20</v>
      </c>
      <c r="K6" s="151" t="s">
        <v>1</v>
      </c>
      <c r="L6" s="151" t="s">
        <v>19</v>
      </c>
      <c r="M6" s="151" t="s">
        <v>77</v>
      </c>
      <c r="N6" s="151" t="s">
        <v>97</v>
      </c>
      <c r="O6" s="151" t="s">
        <v>1</v>
      </c>
      <c r="P6" s="151" t="s">
        <v>19</v>
      </c>
      <c r="Q6" s="151" t="s">
        <v>77</v>
      </c>
      <c r="R6" s="151" t="s">
        <v>98</v>
      </c>
      <c r="S6" s="152" t="s">
        <v>21</v>
      </c>
      <c r="T6" s="152" t="s">
        <v>22</v>
      </c>
      <c r="U6" s="151" t="s">
        <v>77</v>
      </c>
      <c r="V6" s="152" t="s">
        <v>20</v>
      </c>
    </row>
    <row r="7" spans="2:33">
      <c r="B7" s="309" t="s">
        <v>24</v>
      </c>
      <c r="C7" s="310"/>
      <c r="D7" s="153" t="s">
        <v>25</v>
      </c>
      <c r="E7" s="154"/>
      <c r="F7" s="155">
        <v>26503.463375286479</v>
      </c>
      <c r="G7" s="156">
        <v>8835</v>
      </c>
      <c r="H7" s="156">
        <v>5663.1900000000005</v>
      </c>
      <c r="I7" s="156">
        <f>(G7-H7)*-1</f>
        <v>-3171.8099999999995</v>
      </c>
      <c r="J7" s="157">
        <f t="shared" ref="J7:J13" si="0">IF(G7=0,IF(I7=0,0%,100%),IFERROR(I7/(G7),""))</f>
        <v>-0.35900509337860775</v>
      </c>
      <c r="K7" s="156">
        <f>8835+3172</f>
        <v>12007</v>
      </c>
      <c r="L7" s="158">
        <f>SUM(J24:J25,J28,J35:J38)+K23</f>
        <v>10290.810714610936</v>
      </c>
      <c r="M7" s="156">
        <f t="shared" ref="M7:M10" si="1">(K7-L7)*-1</f>
        <v>-1716.189285389064</v>
      </c>
      <c r="N7" s="157">
        <f t="shared" ref="N7:N13" si="2">IF(K7=0,IF(M7=0,0%,100%),IFERROR(M7/(K7),""))</f>
        <v>-0.14293239655110052</v>
      </c>
      <c r="O7" s="156">
        <v>8835</v>
      </c>
      <c r="P7" s="156">
        <f>SUM(J42,J48,J49,J51:J57,J64,J67:J73,J79:J85,J89)</f>
        <v>10165.739999999998</v>
      </c>
      <c r="Q7" s="156">
        <f t="shared" ref="Q7:Q10" si="3">(O7-P7)*-1</f>
        <v>1330.739999999998</v>
      </c>
      <c r="R7" s="157">
        <f t="shared" ref="R7:R13" si="4">IF(O7=0,IF(Q7=0,0%,100%),IFERROR(Q7/(O7),""))</f>
        <v>0.15062139219015258</v>
      </c>
      <c r="S7" s="159">
        <f>SUM(H7,L7,P7)</f>
        <v>26119.740714610933</v>
      </c>
      <c r="T7" s="159">
        <f>F7</f>
        <v>26503.463375286479</v>
      </c>
      <c r="U7" s="156">
        <f t="shared" ref="U7:U10" si="5">(S7-T7)*-1</f>
        <v>383.72266067554665</v>
      </c>
      <c r="V7" s="157">
        <f>IF(S7=0,IF(T7=0,0%,100%),IFERROR(S7/(T7),""))</f>
        <v>0.98552179180350619</v>
      </c>
    </row>
    <row r="8" spans="2:33" ht="26.4">
      <c r="B8" s="311" t="s">
        <v>26</v>
      </c>
      <c r="C8" s="312"/>
      <c r="D8" s="160" t="s">
        <v>27</v>
      </c>
      <c r="E8" s="154"/>
      <c r="F8" s="155">
        <v>8802.4787780238912</v>
      </c>
      <c r="G8" s="159">
        <v>4801</v>
      </c>
      <c r="H8" s="159">
        <v>0</v>
      </c>
      <c r="I8" s="159">
        <f t="shared" ref="I8:I10" si="6">(G8-H8)*-1</f>
        <v>-4801</v>
      </c>
      <c r="J8" s="157">
        <f t="shared" si="0"/>
        <v>-1</v>
      </c>
      <c r="K8" s="159">
        <v>6241</v>
      </c>
      <c r="L8" s="161">
        <f>SUM(J27,J29)</f>
        <v>2272.8001121712496</v>
      </c>
      <c r="M8" s="159">
        <f t="shared" si="1"/>
        <v>-3968.1998878287504</v>
      </c>
      <c r="N8" s="157">
        <f t="shared" si="2"/>
        <v>-0.63582757375881271</v>
      </c>
      <c r="O8" s="159">
        <v>2560</v>
      </c>
      <c r="P8" s="159">
        <f>SUM(J41,J44,J45,J58,J59,J62,J63,J76,J77)</f>
        <v>6999.29</v>
      </c>
      <c r="Q8" s="159">
        <f t="shared" si="3"/>
        <v>4439.29</v>
      </c>
      <c r="R8" s="157">
        <f t="shared" si="4"/>
        <v>1.7340976562499999</v>
      </c>
      <c r="S8" s="159">
        <f>SUM(H8,L8,P8)</f>
        <v>9272.0901121712486</v>
      </c>
      <c r="T8" s="159">
        <f>F8</f>
        <v>8802.4787780238912</v>
      </c>
      <c r="U8" s="159">
        <f t="shared" si="5"/>
        <v>-469.61133414735741</v>
      </c>
      <c r="V8" s="157">
        <f t="shared" ref="V8:V10" si="7">IF(S8=0,IF(T8=0,0%,100%),IFERROR(S8/(T8),""))</f>
        <v>1.0533498967722343</v>
      </c>
    </row>
    <row r="9" spans="2:33">
      <c r="B9" s="311" t="s">
        <v>28</v>
      </c>
      <c r="C9" s="312"/>
      <c r="D9" s="160" t="s">
        <v>31</v>
      </c>
      <c r="E9" s="154"/>
      <c r="F9" s="155">
        <v>768.21632971844872</v>
      </c>
      <c r="G9" s="159">
        <v>0</v>
      </c>
      <c r="H9" s="159">
        <v>0</v>
      </c>
      <c r="I9" s="159">
        <f t="shared" si="6"/>
        <v>0</v>
      </c>
      <c r="J9" s="157">
        <f t="shared" si="0"/>
        <v>0</v>
      </c>
      <c r="K9" s="159">
        <v>768</v>
      </c>
      <c r="L9" s="161">
        <f>SUM(J32,J33,J34)</f>
        <v>492.38387738910575</v>
      </c>
      <c r="M9" s="159">
        <f t="shared" si="1"/>
        <v>-275.61612261089425</v>
      </c>
      <c r="N9" s="157">
        <f t="shared" si="2"/>
        <v>-0.35887515964960187</v>
      </c>
      <c r="O9" s="159"/>
      <c r="P9" s="159"/>
      <c r="Q9" s="159">
        <f t="shared" si="3"/>
        <v>0</v>
      </c>
      <c r="R9" s="157">
        <f t="shared" si="4"/>
        <v>0</v>
      </c>
      <c r="S9" s="159">
        <f>SUM(H9,L9,P9)</f>
        <v>492.38387738910575</v>
      </c>
      <c r="T9" s="159">
        <f>F9</f>
        <v>768.21632971844872</v>
      </c>
      <c r="U9" s="159">
        <f t="shared" si="5"/>
        <v>275.83245232934297</v>
      </c>
      <c r="V9" s="157">
        <f t="shared" si="7"/>
        <v>0.64094429959535548</v>
      </c>
    </row>
    <row r="10" spans="2:33" ht="26.4">
      <c r="B10" s="313" t="s">
        <v>30</v>
      </c>
      <c r="C10" s="314"/>
      <c r="D10" s="160" t="s">
        <v>33</v>
      </c>
      <c r="E10" s="154"/>
      <c r="F10" s="155">
        <v>23926.097589081084</v>
      </c>
      <c r="G10" s="159">
        <v>840</v>
      </c>
      <c r="H10" s="159">
        <v>0</v>
      </c>
      <c r="I10" s="159">
        <f t="shared" si="6"/>
        <v>-840</v>
      </c>
      <c r="J10" s="157">
        <f t="shared" si="0"/>
        <v>-1</v>
      </c>
      <c r="K10" s="159">
        <v>15284</v>
      </c>
      <c r="L10" s="161">
        <f>SUM(J26,J30,J31)</f>
        <v>1246.308361479118</v>
      </c>
      <c r="M10" s="159">
        <f t="shared" si="1"/>
        <v>-14037.691638520882</v>
      </c>
      <c r="N10" s="157">
        <f t="shared" si="2"/>
        <v>-0.91845666308040319</v>
      </c>
      <c r="O10" s="159">
        <v>8642</v>
      </c>
      <c r="P10" s="159">
        <f>SUM(J46,J47,J74,J75,J86:J88)</f>
        <v>20403.899999999998</v>
      </c>
      <c r="Q10" s="159">
        <f t="shared" si="3"/>
        <v>11761.899999999998</v>
      </c>
      <c r="R10" s="157">
        <f t="shared" si="4"/>
        <v>1.3610159685258039</v>
      </c>
      <c r="S10" s="159">
        <f>SUM(H10,L10,P10)</f>
        <v>21650.208361479115</v>
      </c>
      <c r="T10" s="159">
        <f>F10</f>
        <v>23926.097589081084</v>
      </c>
      <c r="U10" s="159">
        <f t="shared" si="5"/>
        <v>2275.8892276019687</v>
      </c>
      <c r="V10" s="157">
        <f t="shared" si="7"/>
        <v>0.90487837729790943</v>
      </c>
    </row>
    <row r="11" spans="2:33">
      <c r="B11" s="162"/>
      <c r="C11" s="163"/>
      <c r="D11" s="164" t="s">
        <v>45</v>
      </c>
      <c r="E11" s="164"/>
      <c r="F11" s="165">
        <f>SUM(F7:F10)</f>
        <v>60000.2560721099</v>
      </c>
      <c r="G11" s="165">
        <f>SUM(G7:G10)</f>
        <v>14476</v>
      </c>
      <c r="H11" s="165">
        <f>SUM(H7:H10)</f>
        <v>5663.1900000000005</v>
      </c>
      <c r="I11" s="165">
        <f>SUM(I7:I10)</f>
        <v>-8812.81</v>
      </c>
      <c r="J11" s="166">
        <f>IF(G11=0,IF(I11=0,0%,100%),IFERROR(I11/(G11),""))</f>
        <v>-0.60878764852169109</v>
      </c>
      <c r="K11" s="165">
        <f>SUM(K7:K10)</f>
        <v>34300</v>
      </c>
      <c r="L11" s="167">
        <f>SUM(L7:L10)</f>
        <v>14302.303065650409</v>
      </c>
      <c r="M11" s="165">
        <f>SUM(M7:M10)</f>
        <v>-19997.696934349591</v>
      </c>
      <c r="N11" s="166">
        <f>IF(K11=0,IF(M11=0,0%,100%),IFERROR(M11/(K11),""))</f>
        <v>-0.58302323423759739</v>
      </c>
      <c r="O11" s="165">
        <f>SUM(O7:O10)</f>
        <v>20037</v>
      </c>
      <c r="P11" s="165">
        <f>SUM(P7:P10)</f>
        <v>37568.929999999993</v>
      </c>
      <c r="Q11" s="165">
        <f>SUM(Q7:Q10)</f>
        <v>17531.929999999997</v>
      </c>
      <c r="R11" s="166">
        <f t="shared" si="4"/>
        <v>0.87497779108648988</v>
      </c>
      <c r="S11" s="165">
        <f>SUBTOTAL(9,S6:S10)</f>
        <v>57534.423065650408</v>
      </c>
      <c r="T11" s="165">
        <f>SUBTOTAL(9,T6:T10)</f>
        <v>60000.2560721099</v>
      </c>
      <c r="U11" s="165">
        <f>SUM(U7:U10)</f>
        <v>2465.8330064595011</v>
      </c>
      <c r="V11" s="166" t="str">
        <f>IF(F11=0,IF(#REF!=0,0%,100%),IFERROR(#REF!/(F11),""))</f>
        <v/>
      </c>
    </row>
    <row r="12" spans="2:33">
      <c r="B12" s="315" t="s">
        <v>36</v>
      </c>
      <c r="C12" s="316"/>
      <c r="D12" s="160" t="s">
        <v>37</v>
      </c>
      <c r="E12" s="154"/>
      <c r="F12" s="155">
        <v>0</v>
      </c>
      <c r="G12" s="159">
        <f>SUMIF($C$14:$C$41,$B12,H$14:H$41)</f>
        <v>0</v>
      </c>
      <c r="H12" s="155">
        <v>0</v>
      </c>
      <c r="I12" s="155">
        <v>0</v>
      </c>
      <c r="J12" s="157">
        <f t="shared" si="0"/>
        <v>0</v>
      </c>
      <c r="K12" s="159">
        <f>SUMIF($C$14:$C$41,$B12,M$14:M$41)</f>
        <v>0</v>
      </c>
      <c r="L12" s="155">
        <v>0</v>
      </c>
      <c r="M12" s="155">
        <v>0</v>
      </c>
      <c r="N12" s="157">
        <f t="shared" si="2"/>
        <v>0</v>
      </c>
      <c r="O12" s="159">
        <f>SUMIF($C$14:$C$41,$B12,R$14:R$41)</f>
        <v>0</v>
      </c>
      <c r="P12" s="155">
        <v>0</v>
      </c>
      <c r="Q12" s="155">
        <v>0</v>
      </c>
      <c r="R12" s="157">
        <f t="shared" si="4"/>
        <v>0</v>
      </c>
      <c r="S12" s="159">
        <v>0</v>
      </c>
      <c r="T12" s="159">
        <v>0</v>
      </c>
      <c r="U12" s="155">
        <v>0</v>
      </c>
      <c r="V12" s="157">
        <v>0</v>
      </c>
    </row>
    <row r="13" spans="2:33" ht="18.75" customHeight="1" thickBot="1">
      <c r="B13" s="317" t="s">
        <v>42</v>
      </c>
      <c r="C13" s="318"/>
      <c r="D13" s="319"/>
      <c r="E13" s="168"/>
      <c r="F13" s="169">
        <f>SUM(F11:F12)</f>
        <v>60000.2560721099</v>
      </c>
      <c r="G13" s="169">
        <f>SUM(G11:G12)</f>
        <v>14476</v>
      </c>
      <c r="H13" s="169">
        <f>SUM(H11:H12)</f>
        <v>5663.1900000000005</v>
      </c>
      <c r="I13" s="169">
        <f>SUM(I11:I12)</f>
        <v>-8812.81</v>
      </c>
      <c r="J13" s="170">
        <f t="shared" si="0"/>
        <v>-0.60878764852169109</v>
      </c>
      <c r="K13" s="169">
        <f>SUM(K11:K12)</f>
        <v>34300</v>
      </c>
      <c r="L13" s="169">
        <f>SUM(L11:L12)</f>
        <v>14302.303065650409</v>
      </c>
      <c r="M13" s="169">
        <f>SUM(M11:M12)</f>
        <v>-19997.696934349591</v>
      </c>
      <c r="N13" s="170">
        <f t="shared" si="2"/>
        <v>-0.58302323423759739</v>
      </c>
      <c r="O13" s="169">
        <f>SUM(O11:O12)</f>
        <v>20037</v>
      </c>
      <c r="P13" s="169">
        <f>SUM(P11:P12)</f>
        <v>37568.929999999993</v>
      </c>
      <c r="Q13" s="169">
        <f>SUM(Q11:Q12)</f>
        <v>17531.929999999997</v>
      </c>
      <c r="R13" s="170">
        <f t="shared" si="4"/>
        <v>0.87497779108648988</v>
      </c>
      <c r="S13" s="169">
        <f>SUM(S11:S12)</f>
        <v>57534.423065650408</v>
      </c>
      <c r="T13" s="169">
        <f>SUM(T11:T12)</f>
        <v>60000.2560721099</v>
      </c>
      <c r="U13" s="169">
        <f>SUM(U11:U12)</f>
        <v>2465.8330064595011</v>
      </c>
      <c r="V13" s="170">
        <f>IF(S13=0,IF(T13=0,0%,100%),IFERROR(S13/(T13),""))</f>
        <v>0.95890295862244346</v>
      </c>
    </row>
    <row r="14" spans="2:33" ht="15.6" thickTop="1" thickBot="1"/>
    <row r="15" spans="2:33" ht="43.2" thickTop="1" thickBot="1">
      <c r="B15" s="172" t="s">
        <v>99</v>
      </c>
      <c r="C15" s="173" t="s">
        <v>100</v>
      </c>
      <c r="D15" s="173" t="s">
        <v>16</v>
      </c>
      <c r="E15" s="173"/>
      <c r="F15" s="174" t="s">
        <v>101</v>
      </c>
      <c r="G15" s="174" t="s">
        <v>102</v>
      </c>
      <c r="H15" s="174" t="s">
        <v>103</v>
      </c>
      <c r="I15" s="174" t="s">
        <v>104</v>
      </c>
      <c r="J15" s="175" t="s">
        <v>105</v>
      </c>
      <c r="K15" s="175" t="s">
        <v>106</v>
      </c>
      <c r="M15" s="306" t="s">
        <v>247</v>
      </c>
      <c r="N15" s="307"/>
      <c r="O15" s="307"/>
      <c r="P15" s="307"/>
      <c r="Q15" s="307"/>
      <c r="R15" s="307"/>
      <c r="S15" s="308"/>
      <c r="T15" s="176"/>
      <c r="U15" s="176"/>
      <c r="V15" s="176"/>
      <c r="W15" s="176"/>
      <c r="X15" s="176"/>
      <c r="Y15" s="176"/>
      <c r="Z15" s="176"/>
      <c r="AA15" s="176"/>
      <c r="AB15" s="144">
        <f>L8/L11</f>
        <v>0.15891147752488854</v>
      </c>
      <c r="AC15" s="177">
        <f>L13+H13</f>
        <v>19965.493065650408</v>
      </c>
      <c r="AD15" s="144" t="s">
        <v>107</v>
      </c>
      <c r="AF15" s="178">
        <f>J18+J17</f>
        <v>3559.5904782698435</v>
      </c>
      <c r="AG15" s="178">
        <f>AF15-'[1]FY 2018'!G52</f>
        <v>2765.6512204817923</v>
      </c>
    </row>
    <row r="16" spans="2:33" ht="44.4" thickTop="1" thickBot="1">
      <c r="B16" s="179"/>
      <c r="C16" s="179"/>
      <c r="D16" s="179"/>
      <c r="E16" s="179"/>
      <c r="F16" s="180"/>
      <c r="G16" s="180"/>
      <c r="J16" s="180"/>
      <c r="M16" s="181" t="s">
        <v>248</v>
      </c>
      <c r="N16" s="182" t="s">
        <v>249</v>
      </c>
      <c r="O16" s="183" t="s">
        <v>250</v>
      </c>
      <c r="P16" s="183" t="s">
        <v>251</v>
      </c>
      <c r="Q16" s="183" t="s">
        <v>252</v>
      </c>
      <c r="R16" s="183" t="s">
        <v>253</v>
      </c>
      <c r="S16" s="184" t="s">
        <v>254</v>
      </c>
      <c r="AD16" s="177" t="s">
        <v>72</v>
      </c>
      <c r="AG16" s="144">
        <v>1688.68</v>
      </c>
    </row>
    <row r="17" spans="1:38">
      <c r="B17" s="179" t="s">
        <v>108</v>
      </c>
      <c r="C17" s="179" t="s">
        <v>109</v>
      </c>
      <c r="D17" s="185" t="s">
        <v>110</v>
      </c>
      <c r="E17" s="185"/>
      <c r="F17" s="180">
        <v>2118.64</v>
      </c>
      <c r="G17" s="186">
        <f>F17*0.708</f>
        <v>1499.9971199999998</v>
      </c>
      <c r="H17" s="187" t="s">
        <v>111</v>
      </c>
      <c r="I17" s="171">
        <v>0.84611999999999998</v>
      </c>
      <c r="J17" s="188">
        <f>G17/I17</f>
        <v>1772.7947808821441</v>
      </c>
      <c r="M17" s="189"/>
      <c r="N17" s="190"/>
      <c r="O17" s="190"/>
      <c r="P17" s="190"/>
      <c r="Q17" s="190"/>
      <c r="R17" s="190"/>
      <c r="S17" s="191"/>
      <c r="AB17" s="177">
        <f>L13+H13</f>
        <v>19965.493065650408</v>
      </c>
      <c r="AD17" s="178">
        <f>J17+J18</f>
        <v>3559.5904782698435</v>
      </c>
      <c r="AF17" s="177">
        <f>L13+H13</f>
        <v>19965.493065650408</v>
      </c>
      <c r="AG17" s="144">
        <v>133.43</v>
      </c>
    </row>
    <row r="18" spans="1:38">
      <c r="B18" s="179" t="s">
        <v>112</v>
      </c>
      <c r="C18" s="179" t="s">
        <v>113</v>
      </c>
      <c r="D18" s="185" t="s">
        <v>114</v>
      </c>
      <c r="E18" s="185"/>
      <c r="F18" s="180">
        <v>2118.64</v>
      </c>
      <c r="G18" s="186">
        <f>F18*0.708</f>
        <v>1499.9971199999998</v>
      </c>
      <c r="H18" s="187" t="s">
        <v>115</v>
      </c>
      <c r="I18" s="171">
        <v>0.83948999999999996</v>
      </c>
      <c r="J18" s="188">
        <f>G18/I18</f>
        <v>1786.7956973876994</v>
      </c>
      <c r="M18" s="192"/>
      <c r="N18" s="193"/>
      <c r="O18" s="193"/>
      <c r="P18" s="193"/>
      <c r="Q18" s="193"/>
      <c r="R18" s="193"/>
      <c r="S18" s="194"/>
      <c r="AE18" s="144" t="s">
        <v>72</v>
      </c>
    </row>
    <row r="19" spans="1:38">
      <c r="B19" s="179" t="s">
        <v>116</v>
      </c>
      <c r="C19" s="179" t="s">
        <v>117</v>
      </c>
      <c r="D19" s="185" t="s">
        <v>118</v>
      </c>
      <c r="E19" s="185"/>
      <c r="F19" s="180"/>
      <c r="G19" s="180"/>
      <c r="H19" s="195"/>
      <c r="J19" s="180"/>
      <c r="M19" s="192"/>
      <c r="N19" s="193"/>
      <c r="O19" s="193"/>
      <c r="P19" s="193"/>
      <c r="Q19" s="193"/>
      <c r="R19" s="193"/>
      <c r="S19" s="194"/>
      <c r="AB19" s="177" t="s">
        <v>72</v>
      </c>
      <c r="AC19" s="144" t="s">
        <v>119</v>
      </c>
      <c r="AE19" s="178">
        <f>'[1]FY 2018'!G52-AD17</f>
        <v>-2765.6512204817923</v>
      </c>
    </row>
    <row r="20" spans="1:38">
      <c r="B20" s="179"/>
      <c r="C20" s="179"/>
      <c r="D20" s="185" t="s">
        <v>120</v>
      </c>
      <c r="E20" s="185"/>
      <c r="F20" s="180">
        <v>2010.06</v>
      </c>
      <c r="G20" s="186">
        <f>F20*0.708</f>
        <v>1423.12248</v>
      </c>
      <c r="H20" s="187" t="s">
        <v>121</v>
      </c>
      <c r="I20" s="171" t="s">
        <v>72</v>
      </c>
      <c r="J20" s="188">
        <v>1679.38</v>
      </c>
      <c r="M20" s="192"/>
      <c r="N20" s="193"/>
      <c r="O20" s="193"/>
      <c r="P20" s="193"/>
      <c r="Q20" s="193"/>
      <c r="R20" s="193"/>
      <c r="S20" s="194"/>
      <c r="AB20" s="178">
        <f>J20+J21</f>
        <v>1679.38</v>
      </c>
      <c r="AD20" s="178">
        <f>J20+J21</f>
        <v>1679.38</v>
      </c>
      <c r="AF20" s="144">
        <v>1679.3826848023919</v>
      </c>
    </row>
    <row r="21" spans="1:38">
      <c r="A21" s="187"/>
      <c r="B21" s="179"/>
      <c r="C21" s="179"/>
      <c r="D21" s="185" t="s">
        <v>122</v>
      </c>
      <c r="E21" s="185"/>
      <c r="F21" s="180">
        <v>0</v>
      </c>
      <c r="G21" s="186">
        <f>F21*0.708</f>
        <v>0</v>
      </c>
      <c r="H21" s="187" t="s">
        <v>123</v>
      </c>
      <c r="I21" s="171" t="s">
        <v>72</v>
      </c>
      <c r="J21" s="188">
        <v>0</v>
      </c>
      <c r="M21" s="192"/>
      <c r="N21" s="193"/>
      <c r="O21" s="193"/>
      <c r="P21" s="193"/>
      <c r="Q21" s="193"/>
      <c r="R21" s="193"/>
      <c r="S21" s="194"/>
      <c r="AD21" s="144">
        <v>1679.3826848023919</v>
      </c>
    </row>
    <row r="22" spans="1:38" ht="15.6">
      <c r="B22" s="179"/>
      <c r="C22" s="179"/>
      <c r="D22" s="196" t="s">
        <v>124</v>
      </c>
      <c r="E22" s="196"/>
      <c r="F22" s="180">
        <f>SUM(F17:F21)</f>
        <v>6247.34</v>
      </c>
      <c r="G22" s="186"/>
      <c r="H22" s="187"/>
      <c r="I22" s="171"/>
      <c r="J22" s="197">
        <f>SUM(J17:J21)</f>
        <v>5238.9704782698436</v>
      </c>
      <c r="K22" s="197">
        <v>5663.18</v>
      </c>
      <c r="L22" s="197" t="s">
        <v>72</v>
      </c>
      <c r="M22" s="192"/>
      <c r="N22" s="193"/>
      <c r="O22" s="193"/>
      <c r="P22" s="193"/>
      <c r="Q22" s="193"/>
      <c r="R22" s="193"/>
      <c r="S22" s="194"/>
      <c r="AB22" s="197" t="s">
        <v>72</v>
      </c>
      <c r="AD22" s="178">
        <f>AD21-AD20</f>
        <v>2.6848023917409591E-3</v>
      </c>
      <c r="AF22" s="178">
        <f>J20+J21</f>
        <v>1679.38</v>
      </c>
    </row>
    <row r="23" spans="1:38" ht="15.6">
      <c r="B23" s="198" t="s">
        <v>125</v>
      </c>
      <c r="C23" s="198" t="s">
        <v>126</v>
      </c>
      <c r="D23" s="198" t="s">
        <v>127</v>
      </c>
      <c r="E23" s="198"/>
      <c r="F23" s="199">
        <v>0</v>
      </c>
      <c r="G23" s="199"/>
      <c r="H23" s="200"/>
      <c r="I23" s="200"/>
      <c r="K23" s="201">
        <f>J22-K22</f>
        <v>-424.20952173015667</v>
      </c>
      <c r="M23" s="192"/>
      <c r="N23" s="193"/>
      <c r="O23" s="193"/>
      <c r="P23" s="193"/>
      <c r="Q23" s="193"/>
      <c r="R23" s="193"/>
      <c r="S23" s="194"/>
      <c r="AB23" s="144" t="s">
        <v>72</v>
      </c>
    </row>
    <row r="24" spans="1:38">
      <c r="B24" s="171" t="s">
        <v>128</v>
      </c>
      <c r="C24" s="171" t="s">
        <v>129</v>
      </c>
      <c r="D24" s="202" t="s">
        <v>130</v>
      </c>
      <c r="E24" s="202"/>
      <c r="F24" s="143">
        <v>2118.64</v>
      </c>
      <c r="G24" s="186">
        <f>F24*0.708</f>
        <v>1499.9971199999998</v>
      </c>
      <c r="H24" s="187" t="s">
        <v>131</v>
      </c>
      <c r="I24" s="171">
        <v>0.83272000000000002</v>
      </c>
      <c r="J24" s="188">
        <f t="shared" ref="J24:J30" si="8">G24/I24</f>
        <v>1801.3223172254777</v>
      </c>
      <c r="K24" s="203">
        <v>1801.32</v>
      </c>
      <c r="L24" s="178"/>
      <c r="M24" s="192"/>
      <c r="N24" s="193"/>
      <c r="O24" s="193"/>
      <c r="P24" s="193"/>
      <c r="Q24" s="193"/>
      <c r="R24" s="193"/>
      <c r="S24" s="194"/>
      <c r="AB24" s="203" t="s">
        <v>132</v>
      </c>
      <c r="AC24" s="203"/>
    </row>
    <row r="25" spans="1:38">
      <c r="B25" s="171" t="s">
        <v>133</v>
      </c>
      <c r="C25" s="171" t="s">
        <v>134</v>
      </c>
      <c r="D25" s="202" t="s">
        <v>135</v>
      </c>
      <c r="E25" s="202"/>
      <c r="F25" s="143">
        <v>2118.64</v>
      </c>
      <c r="G25" s="186">
        <f t="shared" ref="G25:G31" si="9">F25*0.708</f>
        <v>1499.9971199999998</v>
      </c>
      <c r="H25" s="187" t="s">
        <v>134</v>
      </c>
      <c r="I25" s="171">
        <v>0.82186000000000003</v>
      </c>
      <c r="J25" s="188">
        <f t="shared" si="8"/>
        <v>1825.1248631153721</v>
      </c>
      <c r="K25" s="203">
        <v>1825.12</v>
      </c>
      <c r="L25" s="178"/>
      <c r="M25" s="192"/>
      <c r="N25" s="193"/>
      <c r="O25" s="193"/>
      <c r="P25" s="193"/>
      <c r="Q25" s="193"/>
      <c r="R25" s="193"/>
      <c r="S25" s="194"/>
      <c r="AB25" s="203" t="s">
        <v>136</v>
      </c>
      <c r="AC25" s="204">
        <f>K24+K25+K28+K35+AH43</f>
        <v>7056.0399999999991</v>
      </c>
      <c r="AK25" s="193"/>
      <c r="AL25" s="193" t="s">
        <v>137</v>
      </c>
    </row>
    <row r="26" spans="1:38">
      <c r="B26" s="205" t="s">
        <v>138</v>
      </c>
      <c r="C26" s="205" t="s">
        <v>139</v>
      </c>
      <c r="D26" s="206" t="s">
        <v>140</v>
      </c>
      <c r="E26" s="206"/>
      <c r="F26" s="207">
        <v>282.49</v>
      </c>
      <c r="G26" s="208">
        <f t="shared" si="9"/>
        <v>200.00291999999999</v>
      </c>
      <c r="H26" s="209" t="s">
        <v>139</v>
      </c>
      <c r="I26" s="205">
        <v>0.82252999999999998</v>
      </c>
      <c r="J26" s="210">
        <v>0</v>
      </c>
      <c r="K26" s="203"/>
      <c r="L26" s="178"/>
      <c r="M26" s="192"/>
      <c r="N26" s="193"/>
      <c r="O26" s="193"/>
      <c r="P26" s="193"/>
      <c r="Q26" s="193"/>
      <c r="R26" s="193"/>
      <c r="S26" s="194"/>
      <c r="AB26" s="203" t="s">
        <v>141</v>
      </c>
      <c r="AC26" s="203">
        <v>3122.98</v>
      </c>
      <c r="AK26" s="193"/>
      <c r="AL26" s="193"/>
    </row>
    <row r="27" spans="1:38">
      <c r="B27" s="171" t="s">
        <v>142</v>
      </c>
      <c r="C27" s="171" t="s">
        <v>143</v>
      </c>
      <c r="D27" s="202" t="s">
        <v>144</v>
      </c>
      <c r="E27" s="202"/>
      <c r="F27" s="143">
        <v>1306.5</v>
      </c>
      <c r="G27" s="186">
        <f t="shared" si="9"/>
        <v>925.00199999999995</v>
      </c>
      <c r="H27" s="187" t="s">
        <v>143</v>
      </c>
      <c r="I27" s="171">
        <v>0.81845000000000001</v>
      </c>
      <c r="J27" s="188">
        <f t="shared" si="8"/>
        <v>1130.187549636508</v>
      </c>
      <c r="K27" s="203">
        <v>1130.19</v>
      </c>
      <c r="L27" s="178"/>
      <c r="M27" s="192"/>
      <c r="N27" s="193"/>
      <c r="O27" s="193"/>
      <c r="P27" s="193"/>
      <c r="Q27" s="193"/>
      <c r="R27" s="193"/>
      <c r="S27" s="194"/>
      <c r="AB27" s="203" t="s">
        <v>145</v>
      </c>
      <c r="AC27" s="203">
        <v>83.04</v>
      </c>
      <c r="AK27" s="211" t="s">
        <v>144</v>
      </c>
      <c r="AL27" s="193">
        <f>L27+L29</f>
        <v>0</v>
      </c>
    </row>
    <row r="28" spans="1:38">
      <c r="B28" s="171" t="s">
        <v>146</v>
      </c>
      <c r="C28" s="171" t="s">
        <v>147</v>
      </c>
      <c r="D28" s="202" t="s">
        <v>148</v>
      </c>
      <c r="E28" s="202"/>
      <c r="F28" s="143">
        <v>2118.64</v>
      </c>
      <c r="G28" s="186">
        <f t="shared" si="9"/>
        <v>1499.9971199999998</v>
      </c>
      <c r="H28" s="187" t="s">
        <v>147</v>
      </c>
      <c r="I28" s="171">
        <v>0.81284999999999996</v>
      </c>
      <c r="J28" s="188">
        <f t="shared" si="8"/>
        <v>1845.3553792212583</v>
      </c>
      <c r="K28" s="203">
        <v>1845.36</v>
      </c>
      <c r="L28" s="178"/>
      <c r="M28" s="192"/>
      <c r="N28" s="193"/>
      <c r="O28" s="193"/>
      <c r="P28" s="193"/>
      <c r="Q28" s="193"/>
      <c r="R28" s="193"/>
      <c r="S28" s="194"/>
      <c r="AB28" s="203" t="s">
        <v>149</v>
      </c>
      <c r="AC28" s="203">
        <v>28.76</v>
      </c>
      <c r="AK28" s="211" t="s">
        <v>150</v>
      </c>
      <c r="AL28" s="193">
        <f>L30</f>
        <v>0</v>
      </c>
    </row>
    <row r="29" spans="1:38">
      <c r="B29" s="171" t="s">
        <v>151</v>
      </c>
      <c r="C29" s="171" t="s">
        <v>152</v>
      </c>
      <c r="D29" s="202" t="s">
        <v>153</v>
      </c>
      <c r="E29" s="202"/>
      <c r="F29" s="143">
        <v>1306.5</v>
      </c>
      <c r="G29" s="186">
        <f t="shared" si="9"/>
        <v>925.00199999999995</v>
      </c>
      <c r="H29" s="187" t="s">
        <v>152</v>
      </c>
      <c r="I29" s="171">
        <v>0.80954999999999999</v>
      </c>
      <c r="J29" s="188">
        <f t="shared" si="8"/>
        <v>1142.6125625347415</v>
      </c>
      <c r="K29" s="203">
        <v>1142.6099999999999</v>
      </c>
      <c r="L29" s="178"/>
      <c r="M29" s="192"/>
      <c r="N29" s="193"/>
      <c r="O29" s="193"/>
      <c r="P29" s="193"/>
      <c r="Q29" s="193"/>
      <c r="R29" s="193"/>
      <c r="S29" s="194"/>
      <c r="AB29" s="203"/>
      <c r="AC29" s="203"/>
      <c r="AK29" s="193" t="s">
        <v>154</v>
      </c>
      <c r="AL29" s="193">
        <f>L34</f>
        <v>0</v>
      </c>
    </row>
    <row r="30" spans="1:38">
      <c r="B30" s="171" t="s">
        <v>155</v>
      </c>
      <c r="C30" s="171" t="s">
        <v>156</v>
      </c>
      <c r="D30" s="202" t="s">
        <v>157</v>
      </c>
      <c r="E30" s="202"/>
      <c r="F30" s="143">
        <v>1412.43</v>
      </c>
      <c r="G30" s="186">
        <f t="shared" si="9"/>
        <v>1000.00044</v>
      </c>
      <c r="H30" s="187" t="s">
        <v>156</v>
      </c>
      <c r="I30" s="171">
        <v>0.80237000000000003</v>
      </c>
      <c r="J30" s="188">
        <f t="shared" si="8"/>
        <v>1246.308361479118</v>
      </c>
      <c r="K30" s="203">
        <v>1246.31</v>
      </c>
      <c r="L30" s="178"/>
      <c r="M30" s="192"/>
      <c r="N30" s="193"/>
      <c r="O30" s="193"/>
      <c r="P30" s="193"/>
      <c r="Q30" s="193"/>
      <c r="R30" s="193"/>
      <c r="S30" s="194"/>
      <c r="AB30" s="203"/>
      <c r="AC30" s="203"/>
      <c r="AD30" s="212">
        <f>J30/K39</f>
        <v>8.7140351439908378E-2</v>
      </c>
      <c r="AK30" s="211" t="s">
        <v>158</v>
      </c>
      <c r="AL30" s="193">
        <f>L33+L32</f>
        <v>0</v>
      </c>
    </row>
    <row r="31" spans="1:38">
      <c r="B31" s="205" t="s">
        <v>159</v>
      </c>
      <c r="C31" s="205" t="s">
        <v>160</v>
      </c>
      <c r="D31" s="206" t="s">
        <v>161</v>
      </c>
      <c r="E31" s="206"/>
      <c r="F31" s="207">
        <v>-282.49</v>
      </c>
      <c r="G31" s="208">
        <f t="shared" si="9"/>
        <v>-200.00291999999999</v>
      </c>
      <c r="H31" s="209" t="s">
        <v>160</v>
      </c>
      <c r="I31" s="205">
        <v>0.79988000000000004</v>
      </c>
      <c r="J31" s="210">
        <v>0</v>
      </c>
      <c r="K31" s="203"/>
      <c r="L31" s="178"/>
      <c r="M31" s="192"/>
      <c r="N31" s="193"/>
      <c r="O31" s="193"/>
      <c r="P31" s="193"/>
      <c r="Q31" s="193"/>
      <c r="R31" s="193"/>
      <c r="S31" s="194"/>
      <c r="AB31" s="203" t="s">
        <v>67</v>
      </c>
      <c r="AC31" s="204">
        <f>SUM(AC25:AC30)</f>
        <v>10290.82</v>
      </c>
      <c r="AD31" s="203"/>
      <c r="AK31" s="193"/>
      <c r="AL31" s="193"/>
    </row>
    <row r="32" spans="1:38">
      <c r="B32" s="171" t="s">
        <v>162</v>
      </c>
      <c r="C32" s="171" t="s">
        <v>160</v>
      </c>
      <c r="D32" s="202" t="s">
        <v>163</v>
      </c>
      <c r="E32" s="202"/>
      <c r="F32" s="143">
        <v>238.21</v>
      </c>
      <c r="G32" s="213">
        <v>168.65600000000001</v>
      </c>
      <c r="H32" s="187" t="s">
        <v>164</v>
      </c>
      <c r="I32" s="171">
        <v>0.82542000000000004</v>
      </c>
      <c r="J32" s="188">
        <f>G32/I32</f>
        <v>204.32749388190254</v>
      </c>
      <c r="K32" s="203">
        <v>204.33</v>
      </c>
      <c r="L32" s="178"/>
      <c r="M32" s="192"/>
      <c r="N32" s="193"/>
      <c r="O32" s="193"/>
      <c r="P32" s="193"/>
      <c r="Q32" s="193"/>
      <c r="R32" s="193"/>
      <c r="S32" s="194"/>
      <c r="AB32" s="203"/>
      <c r="AC32" s="203"/>
      <c r="AD32" s="203"/>
      <c r="AK32" s="211" t="s">
        <v>18</v>
      </c>
      <c r="AL32" s="193">
        <f>SUM(AL27:AL31)</f>
        <v>0</v>
      </c>
    </row>
    <row r="33" spans="2:34">
      <c r="D33" s="202" t="s">
        <v>165</v>
      </c>
      <c r="E33" s="202"/>
      <c r="F33" s="143">
        <v>115.53</v>
      </c>
      <c r="G33" s="213">
        <v>81.793000000000006</v>
      </c>
      <c r="H33" s="187" t="s">
        <v>166</v>
      </c>
      <c r="I33" s="171">
        <v>0.80520000000000003</v>
      </c>
      <c r="J33" s="188">
        <f>G33/I33</f>
        <v>101.58097367113761</v>
      </c>
      <c r="K33" s="203">
        <v>101.58</v>
      </c>
      <c r="L33" s="178"/>
      <c r="M33" s="192"/>
      <c r="N33" s="193"/>
      <c r="O33" s="193"/>
      <c r="P33" s="193"/>
      <c r="Q33" s="193"/>
      <c r="R33" s="193"/>
      <c r="S33" s="194"/>
      <c r="AB33" s="203"/>
      <c r="AC33" s="203"/>
      <c r="AD33" s="212">
        <f>(J33+J32)/K39</f>
        <v>2.1388744707914221E-2</v>
      </c>
    </row>
    <row r="34" spans="2:34">
      <c r="D34" s="202" t="s">
        <v>167</v>
      </c>
      <c r="E34" s="202"/>
      <c r="F34" s="143">
        <v>212.08</v>
      </c>
      <c r="G34" s="213">
        <v>150.15</v>
      </c>
      <c r="H34" s="187" t="s">
        <v>166</v>
      </c>
      <c r="I34" s="171">
        <v>0.80520000000000003</v>
      </c>
      <c r="J34" s="188">
        <f>G34/I34</f>
        <v>186.47540983606558</v>
      </c>
      <c r="K34" s="203">
        <v>186.48</v>
      </c>
      <c r="L34" s="178"/>
      <c r="M34" s="192"/>
      <c r="N34" s="193"/>
      <c r="O34" s="193"/>
      <c r="P34" s="193"/>
      <c r="Q34" s="193"/>
      <c r="R34" s="193"/>
      <c r="S34" s="194"/>
      <c r="AB34" s="203"/>
      <c r="AC34" s="203"/>
      <c r="AD34" s="212">
        <f>J34/K39</f>
        <v>1.3038131854247344E-2</v>
      </c>
    </row>
    <row r="35" spans="2:34">
      <c r="B35" s="171" t="s">
        <v>168</v>
      </c>
      <c r="C35" s="171" t="s">
        <v>169</v>
      </c>
      <c r="D35" s="202" t="s">
        <v>170</v>
      </c>
      <c r="E35" s="202"/>
      <c r="F35" s="143">
        <v>2118.64</v>
      </c>
      <c r="G35" s="186">
        <f t="shared" ref="G35" si="10">F35*0.708</f>
        <v>1499.9971199999998</v>
      </c>
      <c r="H35" s="187" t="s">
        <v>169</v>
      </c>
      <c r="I35" s="171">
        <v>0.80396999999999996</v>
      </c>
      <c r="J35" s="188">
        <f>G35/I35-0.01</f>
        <v>1865.727676778984</v>
      </c>
      <c r="K35" s="203">
        <v>1865.73</v>
      </c>
      <c r="L35" s="178"/>
      <c r="M35" s="192"/>
      <c r="N35" s="193"/>
      <c r="O35" s="193"/>
      <c r="P35" s="193"/>
      <c r="Q35" s="193"/>
      <c r="R35" s="193"/>
      <c r="S35" s="194"/>
      <c r="AB35" s="203"/>
      <c r="AC35" s="203"/>
    </row>
    <row r="36" spans="2:34">
      <c r="B36" s="171" t="s">
        <v>171</v>
      </c>
      <c r="C36" s="171" t="s">
        <v>169</v>
      </c>
      <c r="D36" s="185" t="s">
        <v>118</v>
      </c>
      <c r="E36" s="185"/>
      <c r="K36" s="203"/>
      <c r="M36" s="192"/>
      <c r="N36" s="193"/>
      <c r="O36" s="193"/>
      <c r="P36" s="193"/>
      <c r="Q36" s="193"/>
      <c r="R36" s="193"/>
      <c r="S36" s="194"/>
      <c r="AB36" s="203" t="s">
        <v>172</v>
      </c>
      <c r="AC36" s="203"/>
      <c r="AD36" s="203"/>
      <c r="AE36" s="203"/>
      <c r="AF36" s="203"/>
      <c r="AG36" s="203"/>
      <c r="AH36" s="203"/>
    </row>
    <row r="37" spans="2:34">
      <c r="D37" s="185" t="s">
        <v>120</v>
      </c>
      <c r="E37" s="185"/>
      <c r="F37" s="143">
        <v>3896.41</v>
      </c>
      <c r="J37" s="188">
        <v>3377.49</v>
      </c>
      <c r="K37" s="203">
        <v>3377.49</v>
      </c>
      <c r="M37" s="192"/>
      <c r="N37" s="193"/>
      <c r="O37" s="193"/>
      <c r="P37" s="193"/>
      <c r="Q37" s="193"/>
      <c r="R37" s="193"/>
      <c r="S37" s="194"/>
      <c r="AB37" s="214" t="s">
        <v>173</v>
      </c>
      <c r="AC37" s="203"/>
      <c r="AD37" s="203"/>
      <c r="AE37" s="203"/>
      <c r="AF37" s="203"/>
      <c r="AG37" s="203"/>
      <c r="AH37" s="203"/>
    </row>
    <row r="38" spans="2:34">
      <c r="D38" s="185" t="s">
        <v>122</v>
      </c>
      <c r="E38" s="185"/>
      <c r="J38" s="188" t="s">
        <v>72</v>
      </c>
      <c r="M38" s="192"/>
      <c r="N38" s="193"/>
      <c r="O38" s="193"/>
      <c r="P38" s="193"/>
      <c r="Q38" s="193"/>
      <c r="R38" s="193"/>
      <c r="S38" s="194"/>
      <c r="AB38" s="214"/>
      <c r="AC38" s="203"/>
      <c r="AD38" s="203"/>
      <c r="AE38" s="203"/>
      <c r="AF38" s="203" t="s">
        <v>174</v>
      </c>
      <c r="AG38" s="203" t="s">
        <v>175</v>
      </c>
      <c r="AH38" s="203"/>
    </row>
    <row r="39" spans="2:34">
      <c r="D39" s="196" t="s">
        <v>176</v>
      </c>
      <c r="E39" s="196"/>
      <c r="F39" s="143">
        <f>SUM(F23:F38)</f>
        <v>16962.22</v>
      </c>
      <c r="J39" s="215">
        <f>SUM(J23:J38)</f>
        <v>14726.512587380566</v>
      </c>
      <c r="K39" s="215">
        <f>SUM(K23:K38)</f>
        <v>14302.310478269841</v>
      </c>
      <c r="M39" s="192"/>
      <c r="N39" s="193"/>
      <c r="O39" s="193"/>
      <c r="P39" s="193"/>
      <c r="Q39" s="193"/>
      <c r="R39" s="193"/>
      <c r="S39" s="194"/>
      <c r="AB39" s="214" t="s">
        <v>141</v>
      </c>
      <c r="AC39" s="204">
        <v>502.4149036363637</v>
      </c>
      <c r="AD39" s="204">
        <v>691.28594181818175</v>
      </c>
      <c r="AE39" s="204">
        <v>361.57860571428574</v>
      </c>
      <c r="AF39" s="204">
        <v>1555.2794511688312</v>
      </c>
      <c r="AG39" s="204">
        <v>1688.68</v>
      </c>
      <c r="AH39" s="204">
        <v>-133.4</v>
      </c>
    </row>
    <row r="40" spans="2:34">
      <c r="D40" s="202" t="s">
        <v>67</v>
      </c>
      <c r="E40" s="202"/>
      <c r="F40" s="216">
        <f>F39+F22</f>
        <v>23209.56</v>
      </c>
      <c r="G40" s="217"/>
      <c r="H40" s="195"/>
      <c r="I40" s="195"/>
      <c r="J40" s="218">
        <f>SUM(J17:J37)-J22</f>
        <v>19965.483065650409</v>
      </c>
      <c r="K40" s="218">
        <v>19965.48</v>
      </c>
      <c r="M40" s="192"/>
      <c r="N40" s="193"/>
      <c r="O40" s="193"/>
      <c r="P40" s="193"/>
      <c r="Q40" s="193"/>
      <c r="R40" s="193"/>
      <c r="S40" s="194"/>
      <c r="AB40" s="203" t="s">
        <v>177</v>
      </c>
      <c r="AC40" s="204">
        <v>0</v>
      </c>
      <c r="AD40" s="204">
        <v>60.653424316227273</v>
      </c>
      <c r="AE40" s="204">
        <v>63.44980931733334</v>
      </c>
      <c r="AF40" s="204">
        <v>124.10323363356062</v>
      </c>
      <c r="AG40" s="204">
        <v>133.43</v>
      </c>
      <c r="AH40" s="204">
        <v>-9.32</v>
      </c>
    </row>
    <row r="41" spans="2:34">
      <c r="B41" s="171" t="s">
        <v>178</v>
      </c>
      <c r="C41" s="171" t="s">
        <v>179</v>
      </c>
      <c r="D41" s="202" t="s">
        <v>180</v>
      </c>
      <c r="E41" s="202"/>
      <c r="F41" s="143">
        <v>2016.95</v>
      </c>
      <c r="G41" s="208">
        <f t="shared" ref="G41:G47" si="11">F41*0.708</f>
        <v>1428.0005999999998</v>
      </c>
      <c r="H41" s="187" t="s">
        <v>181</v>
      </c>
      <c r="I41" s="171">
        <v>0.80296000000000001</v>
      </c>
      <c r="J41" s="210">
        <v>1778.41</v>
      </c>
      <c r="K41" s="219">
        <f>G41/I41-0.01</f>
        <v>1778.410593802929</v>
      </c>
      <c r="L41" s="178"/>
      <c r="M41" s="192"/>
      <c r="N41" s="220">
        <f>J41</f>
        <v>1778.41</v>
      </c>
      <c r="O41" s="193"/>
      <c r="P41" s="193"/>
      <c r="Q41" s="193"/>
      <c r="R41" s="193"/>
      <c r="S41" s="194"/>
      <c r="AB41" s="214" t="s">
        <v>18</v>
      </c>
      <c r="AC41" s="204">
        <v>502.4149036363637</v>
      </c>
      <c r="AD41" s="204">
        <v>751.93936613440906</v>
      </c>
      <c r="AE41" s="204">
        <v>425.02841503161909</v>
      </c>
      <c r="AF41" s="204">
        <v>1679.3826848023919</v>
      </c>
      <c r="AG41" s="204"/>
      <c r="AH41" s="204">
        <v>-142.72</v>
      </c>
    </row>
    <row r="42" spans="2:34">
      <c r="B42" s="171" t="s">
        <v>182</v>
      </c>
      <c r="C42" s="171" t="s">
        <v>183</v>
      </c>
      <c r="D42" s="202" t="s">
        <v>184</v>
      </c>
      <c r="E42" s="202"/>
      <c r="F42" s="143">
        <v>2118.64</v>
      </c>
      <c r="G42" s="208">
        <f t="shared" si="11"/>
        <v>1499.9971199999998</v>
      </c>
      <c r="H42" s="187" t="s">
        <v>183</v>
      </c>
      <c r="I42" s="171">
        <v>0.79771999999999998</v>
      </c>
      <c r="J42" s="210">
        <v>1880.35</v>
      </c>
      <c r="K42" s="178">
        <f>G42/I42-0.01</f>
        <v>1880.3454129268412</v>
      </c>
      <c r="L42" s="178"/>
      <c r="M42" s="221">
        <f>J42</f>
        <v>1880.35</v>
      </c>
      <c r="N42" s="193"/>
      <c r="O42" s="193"/>
      <c r="P42" s="193"/>
      <c r="Q42" s="193"/>
      <c r="R42" s="193"/>
      <c r="S42" s="194"/>
      <c r="AB42" s="203"/>
      <c r="AC42" s="204"/>
      <c r="AD42" s="204"/>
      <c r="AE42" s="204"/>
      <c r="AF42" s="204"/>
      <c r="AG42" s="204"/>
      <c r="AH42" s="204"/>
    </row>
    <row r="43" spans="2:34" ht="28.8">
      <c r="B43" s="171" t="s">
        <v>185</v>
      </c>
      <c r="C43" s="171" t="s">
        <v>183</v>
      </c>
      <c r="D43" s="222" t="s">
        <v>186</v>
      </c>
      <c r="E43" s="222"/>
      <c r="F43" s="143">
        <v>0</v>
      </c>
      <c r="G43" s="186">
        <f t="shared" si="11"/>
        <v>0</v>
      </c>
      <c r="H43" s="187" t="s">
        <v>183</v>
      </c>
      <c r="I43" s="171">
        <v>0.79771999999999998</v>
      </c>
      <c r="J43" s="188">
        <v>0</v>
      </c>
      <c r="K43" s="178"/>
      <c r="L43" s="178"/>
      <c r="M43" s="192"/>
      <c r="N43" s="193"/>
      <c r="O43" s="193"/>
      <c r="P43" s="193"/>
      <c r="Q43" s="193"/>
      <c r="R43" s="193"/>
      <c r="S43" s="194"/>
      <c r="AB43" s="203" t="s">
        <v>187</v>
      </c>
      <c r="AC43" s="204"/>
      <c r="AD43" s="204"/>
      <c r="AE43" s="204"/>
      <c r="AF43" s="204">
        <v>3559.59</v>
      </c>
      <c r="AG43" s="204">
        <v>3841.08</v>
      </c>
      <c r="AH43" s="204">
        <v>-281.48999999999978</v>
      </c>
    </row>
    <row r="44" spans="2:34">
      <c r="B44" s="171" t="s">
        <v>188</v>
      </c>
      <c r="C44" s="171" t="s">
        <v>183</v>
      </c>
      <c r="D44" s="202" t="s">
        <v>189</v>
      </c>
      <c r="E44" s="202"/>
      <c r="F44" s="143">
        <v>1200.56</v>
      </c>
      <c r="G44" s="208">
        <f t="shared" si="11"/>
        <v>849.99647999999991</v>
      </c>
      <c r="H44" s="187" t="s">
        <v>183</v>
      </c>
      <c r="I44" s="171">
        <v>0.79771999999999998</v>
      </c>
      <c r="J44" s="210">
        <v>1065.53</v>
      </c>
      <c r="K44" s="178">
        <f t="shared" ref="K44:K49" si="12">G44/I44</f>
        <v>1065.5323672466529</v>
      </c>
      <c r="L44" s="178"/>
      <c r="M44" s="192"/>
      <c r="N44" s="220">
        <f>J44</f>
        <v>1065.53</v>
      </c>
      <c r="O44" s="193"/>
      <c r="P44" s="193"/>
      <c r="Q44" s="193"/>
      <c r="R44" s="193"/>
      <c r="S44" s="194"/>
      <c r="AB44" s="203"/>
      <c r="AC44" s="204"/>
      <c r="AD44" s="204"/>
      <c r="AE44" s="204"/>
      <c r="AF44" s="204"/>
      <c r="AG44" s="204"/>
      <c r="AH44" s="204"/>
    </row>
    <row r="45" spans="2:34">
      <c r="C45" s="171" t="s">
        <v>183</v>
      </c>
      <c r="D45" s="202" t="s">
        <v>246</v>
      </c>
      <c r="E45" s="202"/>
      <c r="F45" s="143">
        <f>-88.98</f>
        <v>-88.98</v>
      </c>
      <c r="G45" s="208">
        <f t="shared" si="11"/>
        <v>-62.997839999999997</v>
      </c>
      <c r="H45" s="187" t="s">
        <v>183</v>
      </c>
      <c r="I45" s="171">
        <v>0.79771999999999998</v>
      </c>
      <c r="J45" s="210">
        <v>-78.97</v>
      </c>
      <c r="K45" s="178">
        <f t="shared" si="12"/>
        <v>-78.972371258085545</v>
      </c>
      <c r="L45" s="178"/>
      <c r="M45" s="192"/>
      <c r="N45" s="220">
        <f>J45</f>
        <v>-78.97</v>
      </c>
      <c r="O45" s="193"/>
      <c r="P45" s="193"/>
      <c r="Q45" s="193"/>
      <c r="R45" s="193"/>
      <c r="S45" s="194"/>
      <c r="AB45" s="203"/>
      <c r="AC45" s="204"/>
      <c r="AD45" s="204"/>
      <c r="AE45" s="204"/>
      <c r="AF45" s="204"/>
      <c r="AG45" s="204"/>
      <c r="AH45" s="204"/>
    </row>
    <row r="46" spans="2:34" ht="28.8">
      <c r="B46" s="171" t="s">
        <v>190</v>
      </c>
      <c r="C46" s="171" t="s">
        <v>191</v>
      </c>
      <c r="D46" s="222" t="s">
        <v>192</v>
      </c>
      <c r="E46" s="222"/>
      <c r="F46" s="223">
        <v>5014.12</v>
      </c>
      <c r="G46" s="208">
        <f t="shared" si="11"/>
        <v>3549.9969599999999</v>
      </c>
      <c r="H46" s="187" t="s">
        <v>191</v>
      </c>
      <c r="I46" s="171">
        <v>0.79995700000000003</v>
      </c>
      <c r="J46" s="210">
        <v>4437.7299999999996</v>
      </c>
      <c r="K46" s="178">
        <f t="shared" si="12"/>
        <v>4437.7347282416431</v>
      </c>
      <c r="L46" s="178"/>
      <c r="M46" s="192"/>
      <c r="N46" s="193"/>
      <c r="O46" s="193"/>
      <c r="P46" s="193"/>
      <c r="Q46" s="220">
        <f>J46</f>
        <v>4437.7299999999996</v>
      </c>
      <c r="R46" s="193"/>
      <c r="S46" s="194"/>
      <c r="AB46" s="203"/>
      <c r="AC46" s="204"/>
      <c r="AD46" s="204"/>
      <c r="AE46" s="204"/>
      <c r="AF46" s="204"/>
      <c r="AG46" s="204"/>
      <c r="AH46" s="204"/>
    </row>
    <row r="47" spans="2:34">
      <c r="B47" s="171" t="s">
        <v>193</v>
      </c>
      <c r="C47" s="171" t="s">
        <v>191</v>
      </c>
      <c r="D47" s="202" t="s">
        <v>194</v>
      </c>
      <c r="E47" s="202"/>
      <c r="F47" s="223">
        <v>12245.76</v>
      </c>
      <c r="G47" s="208">
        <f t="shared" si="11"/>
        <v>8669.9980799999994</v>
      </c>
      <c r="H47" s="187" t="s">
        <v>191</v>
      </c>
      <c r="I47" s="171">
        <v>0.79999100000000001</v>
      </c>
      <c r="J47" s="210">
        <v>10837.62</v>
      </c>
      <c r="K47" s="178">
        <f t="shared" si="12"/>
        <v>10837.619523219635</v>
      </c>
      <c r="L47" s="178"/>
      <c r="M47" s="192"/>
      <c r="N47" s="193"/>
      <c r="O47" s="193"/>
      <c r="P47" s="193"/>
      <c r="Q47" s="220">
        <f>J47</f>
        <v>10837.62</v>
      </c>
      <c r="R47" s="193"/>
      <c r="S47" s="194"/>
      <c r="AB47" s="203"/>
      <c r="AC47" s="204"/>
      <c r="AD47" s="204"/>
      <c r="AE47" s="204"/>
      <c r="AF47" s="204"/>
      <c r="AG47" s="204"/>
      <c r="AH47" s="204">
        <f>AH43+AH41</f>
        <v>-424.20999999999981</v>
      </c>
    </row>
    <row r="48" spans="2:34">
      <c r="B48" s="171" t="s">
        <v>195</v>
      </c>
      <c r="C48" s="171" t="s">
        <v>196</v>
      </c>
      <c r="D48" s="224" t="s">
        <v>197</v>
      </c>
      <c r="E48" s="224"/>
      <c r="F48" s="143">
        <v>464.14</v>
      </c>
      <c r="G48" s="208">
        <v>328.61099999999999</v>
      </c>
      <c r="H48" s="187" t="s">
        <v>196</v>
      </c>
      <c r="I48" s="171">
        <v>0.802311</v>
      </c>
      <c r="J48" s="210">
        <v>409.58</v>
      </c>
      <c r="K48" s="178">
        <f t="shared" si="12"/>
        <v>409.58057411652089</v>
      </c>
      <c r="L48" s="178"/>
      <c r="M48" s="221">
        <f>J48</f>
        <v>409.58</v>
      </c>
      <c r="N48" s="193"/>
      <c r="O48" s="193"/>
      <c r="P48" s="193"/>
      <c r="Q48" s="193"/>
      <c r="R48" s="193"/>
      <c r="S48" s="194"/>
      <c r="AB48" s="203"/>
      <c r="AC48" s="204"/>
      <c r="AD48" s="204"/>
      <c r="AE48" s="204"/>
      <c r="AF48" s="204"/>
      <c r="AG48" s="204"/>
      <c r="AH48" s="204"/>
    </row>
    <row r="49" spans="1:28" s="143" customFormat="1">
      <c r="A49" s="144"/>
      <c r="B49" s="171" t="s">
        <v>198</v>
      </c>
      <c r="C49" s="171" t="s">
        <v>196</v>
      </c>
      <c r="D49" s="144" t="s">
        <v>199</v>
      </c>
      <c r="E49" s="144"/>
      <c r="F49" s="223">
        <v>66.14</v>
      </c>
      <c r="G49" s="208">
        <v>46.83</v>
      </c>
      <c r="H49" s="187" t="s">
        <v>196</v>
      </c>
      <c r="I49" s="171">
        <v>0.802311</v>
      </c>
      <c r="J49" s="210">
        <v>58.37</v>
      </c>
      <c r="K49" s="178">
        <f t="shared" si="12"/>
        <v>58.368886878031084</v>
      </c>
      <c r="L49" s="178"/>
      <c r="M49" s="221">
        <f>J49</f>
        <v>58.37</v>
      </c>
      <c r="N49" s="225"/>
      <c r="O49" s="225"/>
      <c r="P49" s="225"/>
      <c r="Q49" s="225"/>
      <c r="R49" s="225"/>
      <c r="S49" s="226"/>
      <c r="AB49" s="144"/>
    </row>
    <row r="50" spans="1:28" s="143" customFormat="1">
      <c r="A50" s="144"/>
      <c r="B50" s="171" t="s">
        <v>200</v>
      </c>
      <c r="C50" s="171" t="s">
        <v>196</v>
      </c>
      <c r="D50" s="185" t="s">
        <v>118</v>
      </c>
      <c r="E50" s="185"/>
      <c r="H50" s="144"/>
      <c r="I50" s="144"/>
      <c r="K50" s="178"/>
      <c r="L50" s="178"/>
      <c r="M50" s="227"/>
      <c r="N50" s="225"/>
      <c r="O50" s="225"/>
      <c r="P50" s="225"/>
      <c r="Q50" s="225"/>
      <c r="R50" s="225"/>
      <c r="S50" s="226"/>
      <c r="AB50" s="144"/>
    </row>
    <row r="51" spans="1:28" s="143" customFormat="1">
      <c r="A51" s="144"/>
      <c r="B51" s="171"/>
      <c r="C51" s="171"/>
      <c r="D51" s="185" t="s">
        <v>201</v>
      </c>
      <c r="E51" s="185"/>
      <c r="F51" s="143">
        <v>690.48</v>
      </c>
      <c r="G51" s="208">
        <v>488.86</v>
      </c>
      <c r="H51" s="187" t="s">
        <v>196</v>
      </c>
      <c r="I51" s="171">
        <v>0.879</v>
      </c>
      <c r="J51" s="210">
        <v>606.92999999999995</v>
      </c>
      <c r="K51" s="178">
        <f>F51*I51</f>
        <v>606.93191999999999</v>
      </c>
      <c r="L51" s="178"/>
      <c r="M51" s="221">
        <f t="shared" ref="M51:M57" si="13">J51</f>
        <v>606.92999999999995</v>
      </c>
      <c r="N51" s="225"/>
      <c r="O51" s="225"/>
      <c r="P51" s="225"/>
      <c r="Q51" s="225"/>
      <c r="R51" s="225"/>
      <c r="S51" s="226"/>
      <c r="AB51" s="144"/>
    </row>
    <row r="52" spans="1:28" s="143" customFormat="1">
      <c r="A52" s="144"/>
      <c r="B52" s="171"/>
      <c r="C52" s="171"/>
      <c r="D52" s="185" t="s">
        <v>202</v>
      </c>
      <c r="E52" s="185"/>
      <c r="F52" s="143">
        <v>52.82</v>
      </c>
      <c r="G52" s="208">
        <v>37.340000000000003</v>
      </c>
      <c r="H52" s="187" t="s">
        <v>196</v>
      </c>
      <c r="I52" s="171">
        <v>0.879</v>
      </c>
      <c r="J52" s="210">
        <v>46.43</v>
      </c>
      <c r="K52" s="178">
        <f t="shared" ref="K52:K57" si="14">F52*I52</f>
        <v>46.428780000000003</v>
      </c>
      <c r="L52" s="178"/>
      <c r="M52" s="221">
        <f t="shared" si="13"/>
        <v>46.43</v>
      </c>
      <c r="N52" s="225"/>
      <c r="O52" s="225"/>
      <c r="P52" s="225"/>
      <c r="Q52" s="225"/>
      <c r="R52" s="225"/>
      <c r="S52" s="226"/>
      <c r="AB52" s="144"/>
    </row>
    <row r="53" spans="1:28" s="143" customFormat="1">
      <c r="A53" s="144"/>
      <c r="B53" s="171"/>
      <c r="C53" s="171"/>
      <c r="D53" s="185" t="s">
        <v>203</v>
      </c>
      <c r="E53" s="185"/>
      <c r="F53" s="143">
        <v>2.65</v>
      </c>
      <c r="G53" s="208">
        <v>1.87</v>
      </c>
      <c r="H53" s="187" t="s">
        <v>196</v>
      </c>
      <c r="I53" s="171">
        <v>0.879</v>
      </c>
      <c r="J53" s="210">
        <v>2.33</v>
      </c>
      <c r="K53" s="178">
        <f t="shared" si="14"/>
        <v>2.3293499999999998</v>
      </c>
      <c r="L53" s="178"/>
      <c r="M53" s="221">
        <f t="shared" si="13"/>
        <v>2.33</v>
      </c>
      <c r="N53" s="225"/>
      <c r="O53" s="225"/>
      <c r="P53" s="225"/>
      <c r="Q53" s="225"/>
      <c r="R53" s="225"/>
      <c r="S53" s="226"/>
      <c r="AB53" s="144"/>
    </row>
    <row r="54" spans="1:28" s="143" customFormat="1">
      <c r="A54" s="144"/>
      <c r="B54" s="171"/>
      <c r="C54" s="171"/>
      <c r="D54" s="185" t="s">
        <v>204</v>
      </c>
      <c r="E54" s="185"/>
      <c r="F54" s="143">
        <v>221.01</v>
      </c>
      <c r="G54" s="208">
        <v>156.47999999999999</v>
      </c>
      <c r="H54" s="187" t="s">
        <v>196</v>
      </c>
      <c r="I54" s="171">
        <v>0.879</v>
      </c>
      <c r="J54" s="210">
        <v>194.27</v>
      </c>
      <c r="K54" s="178">
        <f t="shared" si="14"/>
        <v>194.26778999999999</v>
      </c>
      <c r="L54" s="178"/>
      <c r="M54" s="221">
        <f t="shared" si="13"/>
        <v>194.27</v>
      </c>
      <c r="N54" s="225"/>
      <c r="O54" s="225"/>
      <c r="P54" s="225"/>
      <c r="Q54" s="225"/>
      <c r="R54" s="225"/>
      <c r="S54" s="226"/>
      <c r="AB54" s="144"/>
    </row>
    <row r="55" spans="1:28" s="143" customFormat="1">
      <c r="A55" s="144"/>
      <c r="B55" s="171"/>
      <c r="C55" s="171"/>
      <c r="D55" s="185" t="s">
        <v>205</v>
      </c>
      <c r="E55" s="185"/>
      <c r="F55" s="143">
        <v>31.49</v>
      </c>
      <c r="G55" s="208">
        <v>22.29</v>
      </c>
      <c r="H55" s="187" t="s">
        <v>196</v>
      </c>
      <c r="I55" s="171">
        <v>0.879</v>
      </c>
      <c r="J55" s="210">
        <v>27.68</v>
      </c>
      <c r="K55" s="178">
        <f t="shared" si="14"/>
        <v>27.67971</v>
      </c>
      <c r="L55" s="178"/>
      <c r="M55" s="221">
        <f t="shared" si="13"/>
        <v>27.68</v>
      </c>
      <c r="N55" s="225"/>
      <c r="O55" s="225"/>
      <c r="P55" s="225"/>
      <c r="Q55" s="225"/>
      <c r="R55" s="225"/>
      <c r="S55" s="226"/>
      <c r="AB55" s="144"/>
    </row>
    <row r="56" spans="1:28" s="143" customFormat="1">
      <c r="A56" s="144"/>
      <c r="B56" s="171"/>
      <c r="C56" s="171"/>
      <c r="D56" s="185" t="s">
        <v>206</v>
      </c>
      <c r="E56" s="185"/>
      <c r="F56" s="143">
        <v>34.049999999999997</v>
      </c>
      <c r="G56" s="208">
        <v>24.11</v>
      </c>
      <c r="H56" s="187" t="s">
        <v>196</v>
      </c>
      <c r="I56" s="171">
        <v>0.879</v>
      </c>
      <c r="J56" s="210">
        <v>29.93</v>
      </c>
      <c r="K56" s="178">
        <f t="shared" si="14"/>
        <v>29.929949999999998</v>
      </c>
      <c r="L56" s="178"/>
      <c r="M56" s="221">
        <f t="shared" si="13"/>
        <v>29.93</v>
      </c>
      <c r="N56" s="225"/>
      <c r="O56" s="225"/>
      <c r="P56" s="225"/>
      <c r="Q56" s="225"/>
      <c r="R56" s="225"/>
      <c r="S56" s="226"/>
      <c r="AB56" s="144"/>
    </row>
    <row r="57" spans="1:28" s="143" customFormat="1">
      <c r="A57" s="144"/>
      <c r="B57" s="171"/>
      <c r="C57" s="171"/>
      <c r="D57" s="185" t="s">
        <v>207</v>
      </c>
      <c r="E57" s="185"/>
      <c r="F57" s="143">
        <v>4.8499999999999996</v>
      </c>
      <c r="G57" s="208">
        <v>3.43</v>
      </c>
      <c r="H57" s="187" t="s">
        <v>196</v>
      </c>
      <c r="I57" s="171">
        <v>0.879</v>
      </c>
      <c r="J57" s="210">
        <v>4.26</v>
      </c>
      <c r="K57" s="178">
        <f t="shared" si="14"/>
        <v>4.2631499999999996</v>
      </c>
      <c r="L57" s="178"/>
      <c r="M57" s="221">
        <f t="shared" si="13"/>
        <v>4.26</v>
      </c>
      <c r="N57" s="225"/>
      <c r="O57" s="225"/>
      <c r="P57" s="225"/>
      <c r="Q57" s="225"/>
      <c r="R57" s="225"/>
      <c r="S57" s="226"/>
      <c r="AB57" s="144"/>
    </row>
    <row r="58" spans="1:28" s="143" customFormat="1">
      <c r="A58" s="144"/>
      <c r="B58" s="171" t="s">
        <v>208</v>
      </c>
      <c r="C58" s="171" t="s">
        <v>209</v>
      </c>
      <c r="D58" s="202" t="s">
        <v>210</v>
      </c>
      <c r="E58" s="202"/>
      <c r="F58" s="207">
        <v>1200.57</v>
      </c>
      <c r="G58" s="208">
        <v>850</v>
      </c>
      <c r="H58" s="187" t="s">
        <v>209</v>
      </c>
      <c r="I58" s="171">
        <v>0.80464599999999997</v>
      </c>
      <c r="J58" s="210">
        <v>1056.3699999999999</v>
      </c>
      <c r="K58" s="178">
        <f>G58/I58</f>
        <v>1056.3651593371496</v>
      </c>
      <c r="L58" s="178"/>
      <c r="M58" s="221"/>
      <c r="N58" s="220">
        <f>J58</f>
        <v>1056.3699999999999</v>
      </c>
      <c r="O58" s="225"/>
      <c r="P58" s="225"/>
      <c r="Q58" s="225"/>
      <c r="R58" s="225"/>
      <c r="S58" s="226"/>
      <c r="AB58" s="144"/>
    </row>
    <row r="59" spans="1:28" s="143" customFormat="1">
      <c r="A59" s="144"/>
      <c r="B59" s="171"/>
      <c r="C59" s="171" t="s">
        <v>209</v>
      </c>
      <c r="D59" s="202" t="s">
        <v>211</v>
      </c>
      <c r="E59" s="202"/>
      <c r="F59" s="207">
        <v>-21.19</v>
      </c>
      <c r="G59" s="208">
        <v>-15</v>
      </c>
      <c r="H59" s="187" t="s">
        <v>209</v>
      </c>
      <c r="I59" s="171">
        <v>0.80464599999999997</v>
      </c>
      <c r="J59" s="210">
        <v>-18.64</v>
      </c>
      <c r="K59" s="178">
        <f>G59/I59</f>
        <v>-18.641738105949699</v>
      </c>
      <c r="L59" s="178"/>
      <c r="M59" s="221"/>
      <c r="N59" s="220">
        <f>J59</f>
        <v>-18.64</v>
      </c>
      <c r="O59" s="225"/>
      <c r="P59" s="225"/>
      <c r="Q59" s="225"/>
      <c r="R59" s="225"/>
      <c r="S59" s="226"/>
      <c r="AB59" s="144"/>
    </row>
    <row r="60" spans="1:28" s="143" customFormat="1">
      <c r="A60" s="144"/>
      <c r="B60" s="228" t="s">
        <v>255</v>
      </c>
      <c r="C60" s="228" t="s">
        <v>256</v>
      </c>
      <c r="D60" s="185" t="s">
        <v>204</v>
      </c>
      <c r="E60" s="202"/>
      <c r="F60" s="229">
        <v>464.14</v>
      </c>
      <c r="G60" s="208">
        <v>328.61</v>
      </c>
      <c r="H60" s="187" t="s">
        <v>196</v>
      </c>
      <c r="I60" s="171">
        <v>0.879</v>
      </c>
      <c r="J60" s="210">
        <v>407.98</v>
      </c>
      <c r="K60" s="178">
        <f t="shared" ref="K60:K61" si="15">F60*I60</f>
        <v>407.97906</v>
      </c>
      <c r="L60" s="178"/>
      <c r="M60" s="221">
        <f>J60</f>
        <v>407.98</v>
      </c>
      <c r="N60" s="220"/>
      <c r="O60" s="225"/>
      <c r="P60" s="225"/>
      <c r="Q60" s="225"/>
      <c r="R60" s="225"/>
      <c r="S60" s="226"/>
      <c r="AB60" s="144"/>
    </row>
    <row r="61" spans="1:28" s="143" customFormat="1">
      <c r="A61" s="144"/>
      <c r="B61" s="228"/>
      <c r="C61" s="228"/>
      <c r="D61" s="185" t="s">
        <v>205</v>
      </c>
      <c r="E61" s="202"/>
      <c r="F61" s="229">
        <v>66.14</v>
      </c>
      <c r="G61" s="208">
        <v>46.83</v>
      </c>
      <c r="H61" s="187" t="s">
        <v>196</v>
      </c>
      <c r="I61" s="171">
        <v>0.879</v>
      </c>
      <c r="J61" s="210">
        <v>58.14</v>
      </c>
      <c r="K61" s="178">
        <f t="shared" si="15"/>
        <v>58.137059999999998</v>
      </c>
      <c r="L61" s="178"/>
      <c r="M61" s="221">
        <f>J61</f>
        <v>58.14</v>
      </c>
      <c r="N61" s="220"/>
      <c r="O61" s="225"/>
      <c r="P61" s="225"/>
      <c r="Q61" s="225"/>
      <c r="R61" s="225"/>
      <c r="S61" s="226"/>
      <c r="AB61" s="144"/>
    </row>
    <row r="62" spans="1:28" s="143" customFormat="1">
      <c r="A62" s="144"/>
      <c r="B62" s="171" t="s">
        <v>212</v>
      </c>
      <c r="C62" s="171" t="s">
        <v>213</v>
      </c>
      <c r="D62" s="202" t="s">
        <v>214</v>
      </c>
      <c r="E62" s="202"/>
      <c r="F62" s="207">
        <v>1200.57</v>
      </c>
      <c r="G62" s="208">
        <v>850</v>
      </c>
      <c r="H62" s="187" t="s">
        <v>213</v>
      </c>
      <c r="I62" s="171">
        <v>0.80472399999999999</v>
      </c>
      <c r="J62" s="210">
        <v>1056.26</v>
      </c>
      <c r="K62" s="178">
        <f>G62/I62</f>
        <v>1056.2627683528763</v>
      </c>
      <c r="L62" s="178"/>
      <c r="M62" s="221"/>
      <c r="N62" s="220">
        <f>J62</f>
        <v>1056.26</v>
      </c>
      <c r="O62" s="225"/>
      <c r="P62" s="225"/>
      <c r="Q62" s="225"/>
      <c r="R62" s="225"/>
      <c r="S62" s="226"/>
      <c r="AB62" s="144"/>
    </row>
    <row r="63" spans="1:28" s="143" customFormat="1">
      <c r="A63" s="144"/>
      <c r="B63" s="171"/>
      <c r="C63" s="171"/>
      <c r="D63" s="202" t="s">
        <v>215</v>
      </c>
      <c r="E63" s="202"/>
      <c r="F63" s="207">
        <v>-56.5</v>
      </c>
      <c r="G63" s="208">
        <v>-40</v>
      </c>
      <c r="H63" s="187" t="s">
        <v>213</v>
      </c>
      <c r="I63" s="171">
        <v>0.80472399999999999</v>
      </c>
      <c r="J63" s="210">
        <v>-49.71</v>
      </c>
      <c r="K63" s="178">
        <f t="shared" ref="K63:K65" si="16">G63/I63</f>
        <v>-49.706483216605939</v>
      </c>
      <c r="L63" s="178"/>
      <c r="M63" s="221"/>
      <c r="N63" s="220">
        <f>J63</f>
        <v>-49.71</v>
      </c>
      <c r="O63" s="225"/>
      <c r="P63" s="225"/>
      <c r="Q63" s="225"/>
      <c r="R63" s="225"/>
      <c r="S63" s="226"/>
      <c r="AB63" s="144"/>
    </row>
    <row r="64" spans="1:28" s="143" customFormat="1">
      <c r="A64" s="144"/>
      <c r="B64" s="171" t="s">
        <v>216</v>
      </c>
      <c r="C64" s="171" t="s">
        <v>217</v>
      </c>
      <c r="D64" s="202" t="s">
        <v>218</v>
      </c>
      <c r="E64" s="202"/>
      <c r="F64" s="207">
        <v>2118.64</v>
      </c>
      <c r="G64" s="208">
        <v>1500</v>
      </c>
      <c r="H64" s="187" t="s">
        <v>217</v>
      </c>
      <c r="I64" s="171">
        <v>0.80486999999999997</v>
      </c>
      <c r="J64" s="210">
        <v>1863.66</v>
      </c>
      <c r="K64" s="178">
        <f t="shared" si="16"/>
        <v>1863.6550001863657</v>
      </c>
      <c r="L64" s="178"/>
      <c r="M64" s="221">
        <f>J64</f>
        <v>1863.66</v>
      </c>
      <c r="N64" s="225"/>
      <c r="O64" s="225"/>
      <c r="P64" s="225"/>
      <c r="Q64" s="225"/>
      <c r="R64" s="225"/>
      <c r="S64" s="226"/>
      <c r="AB64" s="144"/>
    </row>
    <row r="65" spans="1:28" s="143" customFormat="1">
      <c r="A65" s="144"/>
      <c r="B65" s="171" t="s">
        <v>219</v>
      </c>
      <c r="C65" s="171" t="s">
        <v>217</v>
      </c>
      <c r="D65" s="202" t="s">
        <v>220</v>
      </c>
      <c r="E65" s="202"/>
      <c r="F65" s="207">
        <v>0.71</v>
      </c>
      <c r="G65" s="208">
        <v>0.5</v>
      </c>
      <c r="H65" s="187" t="s">
        <v>217</v>
      </c>
      <c r="I65" s="171">
        <v>0.80486999999999997</v>
      </c>
      <c r="J65" s="210">
        <v>0.62</v>
      </c>
      <c r="K65" s="178">
        <f t="shared" si="16"/>
        <v>0.62121833339545518</v>
      </c>
      <c r="L65" s="178"/>
      <c r="M65" s="221">
        <f>J65</f>
        <v>0.62</v>
      </c>
      <c r="N65" s="225"/>
      <c r="O65" s="225"/>
      <c r="P65" s="225"/>
      <c r="Q65" s="225"/>
      <c r="R65" s="225"/>
      <c r="S65" s="226"/>
      <c r="AB65" s="144"/>
    </row>
    <row r="66" spans="1:28" s="143" customFormat="1">
      <c r="A66" s="144"/>
      <c r="B66" s="171" t="s">
        <v>221</v>
      </c>
      <c r="C66" s="171" t="s">
        <v>222</v>
      </c>
      <c r="D66" s="185" t="s">
        <v>118</v>
      </c>
      <c r="E66" s="185"/>
      <c r="G66" s="186"/>
      <c r="H66" s="187"/>
      <c r="I66" s="171"/>
      <c r="J66" s="188"/>
      <c r="K66" s="178"/>
      <c r="L66" s="178"/>
      <c r="M66" s="221"/>
      <c r="N66" s="225"/>
      <c r="O66" s="225"/>
      <c r="P66" s="225"/>
      <c r="Q66" s="225"/>
      <c r="R66" s="225"/>
      <c r="S66" s="226"/>
      <c r="AB66" s="144"/>
    </row>
    <row r="67" spans="1:28" s="143" customFormat="1">
      <c r="A67" s="144"/>
      <c r="B67" s="171"/>
      <c r="C67" s="171"/>
      <c r="D67" s="185" t="s">
        <v>201</v>
      </c>
      <c r="E67" s="185"/>
      <c r="F67" s="229">
        <v>644.84</v>
      </c>
      <c r="G67" s="208">
        <v>456.55</v>
      </c>
      <c r="H67" s="187" t="s">
        <v>222</v>
      </c>
      <c r="I67" s="171">
        <v>0.892177</v>
      </c>
      <c r="J67" s="210">
        <v>575.30999999999995</v>
      </c>
      <c r="K67" s="178">
        <f>F67*I67</f>
        <v>575.31141667999998</v>
      </c>
      <c r="L67" s="178"/>
      <c r="M67" s="221">
        <f t="shared" ref="M67:M73" si="17">J67</f>
        <v>575.30999999999995</v>
      </c>
      <c r="N67" s="225"/>
      <c r="O67" s="225"/>
      <c r="P67" s="225"/>
      <c r="Q67" s="225"/>
      <c r="R67" s="225"/>
      <c r="S67" s="226"/>
      <c r="AB67" s="144"/>
    </row>
    <row r="68" spans="1:28" s="143" customFormat="1">
      <c r="A68" s="144"/>
      <c r="B68" s="171"/>
      <c r="C68" s="171"/>
      <c r="D68" s="185" t="s">
        <v>202</v>
      </c>
      <c r="E68" s="185"/>
      <c r="F68" s="229">
        <v>49.33</v>
      </c>
      <c r="G68" s="208">
        <v>34.93</v>
      </c>
      <c r="H68" s="187" t="s">
        <v>222</v>
      </c>
      <c r="I68" s="171">
        <v>0.892177</v>
      </c>
      <c r="J68" s="210">
        <v>44.01</v>
      </c>
      <c r="K68" s="178">
        <f t="shared" ref="K68:K73" si="18">F68*I68</f>
        <v>44.011091409999999</v>
      </c>
      <c r="L68" s="178"/>
      <c r="M68" s="221">
        <f t="shared" si="17"/>
        <v>44.01</v>
      </c>
      <c r="N68" s="225"/>
      <c r="O68" s="225"/>
      <c r="P68" s="225"/>
      <c r="Q68" s="225"/>
      <c r="R68" s="225"/>
      <c r="S68" s="226"/>
      <c r="AB68" s="144"/>
    </row>
    <row r="69" spans="1:28" s="143" customFormat="1">
      <c r="A69" s="144"/>
      <c r="B69" s="171"/>
      <c r="C69" s="171"/>
      <c r="D69" s="185" t="s">
        <v>203</v>
      </c>
      <c r="E69" s="185"/>
      <c r="F69" s="229">
        <v>32.24</v>
      </c>
      <c r="G69" s="208">
        <v>22.83</v>
      </c>
      <c r="H69" s="187" t="s">
        <v>222</v>
      </c>
      <c r="I69" s="171">
        <v>0.892177</v>
      </c>
      <c r="J69" s="210">
        <v>28.76</v>
      </c>
      <c r="K69" s="178">
        <f t="shared" si="18"/>
        <v>28.76378648</v>
      </c>
      <c r="L69" s="178"/>
      <c r="M69" s="221">
        <f t="shared" si="17"/>
        <v>28.76</v>
      </c>
      <c r="N69" s="225"/>
      <c r="O69" s="225"/>
      <c r="P69" s="225"/>
      <c r="Q69" s="225"/>
      <c r="R69" s="225"/>
      <c r="S69" s="226"/>
      <c r="AB69" s="144"/>
    </row>
    <row r="70" spans="1:28" s="143" customFormat="1">
      <c r="A70" s="144"/>
      <c r="B70" s="171"/>
      <c r="C70" s="171"/>
      <c r="D70" s="185" t="s">
        <v>204</v>
      </c>
      <c r="E70" s="185"/>
      <c r="F70" s="229">
        <v>1519.06</v>
      </c>
      <c r="G70" s="208">
        <v>2145.56</v>
      </c>
      <c r="H70" s="187" t="s">
        <v>222</v>
      </c>
      <c r="I70" s="171">
        <v>0.892177</v>
      </c>
      <c r="J70" s="210">
        <v>1355.27</v>
      </c>
      <c r="K70" s="178">
        <f>F70*I70</f>
        <v>1355.27039362</v>
      </c>
      <c r="L70" s="178"/>
      <c r="M70" s="221">
        <f t="shared" si="17"/>
        <v>1355.27</v>
      </c>
      <c r="N70" s="225"/>
      <c r="O70" s="225"/>
      <c r="P70" s="225"/>
      <c r="Q70" s="225"/>
      <c r="R70" s="225"/>
      <c r="S70" s="226"/>
    </row>
    <row r="71" spans="1:28" s="143" customFormat="1">
      <c r="A71" s="144"/>
      <c r="B71" s="171"/>
      <c r="C71" s="171"/>
      <c r="D71" s="185" t="s">
        <v>205</v>
      </c>
      <c r="E71" s="185"/>
      <c r="F71" s="229">
        <v>216.46</v>
      </c>
      <c r="G71" s="208">
        <v>305.73</v>
      </c>
      <c r="H71" s="187" t="s">
        <v>222</v>
      </c>
      <c r="I71" s="171">
        <v>0.892177</v>
      </c>
      <c r="J71" s="210">
        <v>193.12</v>
      </c>
      <c r="K71" s="178">
        <f t="shared" si="18"/>
        <v>193.12063342000002</v>
      </c>
      <c r="L71" s="178"/>
      <c r="M71" s="221">
        <f t="shared" si="17"/>
        <v>193.12</v>
      </c>
      <c r="N71" s="225"/>
      <c r="O71" s="225"/>
      <c r="P71" s="225"/>
      <c r="Q71" s="225"/>
      <c r="R71" s="225"/>
      <c r="S71" s="226"/>
    </row>
    <row r="72" spans="1:28" s="143" customFormat="1">
      <c r="A72" s="144"/>
      <c r="B72" s="171"/>
      <c r="C72" s="171"/>
      <c r="D72" s="185" t="s">
        <v>206</v>
      </c>
      <c r="E72" s="185"/>
      <c r="F72" s="229">
        <v>20.05</v>
      </c>
      <c r="G72" s="208">
        <v>28.32</v>
      </c>
      <c r="H72" s="187" t="s">
        <v>222</v>
      </c>
      <c r="I72" s="171">
        <v>0.892177</v>
      </c>
      <c r="J72" s="210">
        <v>17.89</v>
      </c>
      <c r="K72" s="178">
        <f t="shared" si="18"/>
        <v>17.88814885</v>
      </c>
      <c r="L72" s="178"/>
      <c r="M72" s="221">
        <f t="shared" si="17"/>
        <v>17.89</v>
      </c>
      <c r="N72" s="225"/>
      <c r="O72" s="225"/>
      <c r="P72" s="225"/>
      <c r="Q72" s="225"/>
      <c r="R72" s="225"/>
      <c r="S72" s="226"/>
    </row>
    <row r="73" spans="1:28" s="143" customFormat="1">
      <c r="A73" s="144"/>
      <c r="B73" s="171"/>
      <c r="C73" s="171"/>
      <c r="D73" s="185" t="s">
        <v>207</v>
      </c>
      <c r="E73" s="185"/>
      <c r="F73" s="229">
        <v>2.86</v>
      </c>
      <c r="G73" s="208">
        <v>4.04</v>
      </c>
      <c r="H73" s="187" t="s">
        <v>222</v>
      </c>
      <c r="I73" s="171">
        <v>0.892177</v>
      </c>
      <c r="J73" s="210">
        <v>2.5499999999999998</v>
      </c>
      <c r="K73" s="178">
        <f t="shared" si="18"/>
        <v>2.5516262199999997</v>
      </c>
      <c r="L73" s="178"/>
      <c r="M73" s="221">
        <f t="shared" si="17"/>
        <v>2.5499999999999998</v>
      </c>
      <c r="N73" s="225"/>
      <c r="O73" s="225"/>
      <c r="P73" s="225"/>
      <c r="Q73" s="225"/>
      <c r="R73" s="225"/>
      <c r="S73" s="226"/>
    </row>
    <row r="74" spans="1:28" s="143" customFormat="1">
      <c r="A74" s="144"/>
      <c r="B74" s="171" t="s">
        <v>223</v>
      </c>
      <c r="C74" s="171" t="s">
        <v>224</v>
      </c>
      <c r="D74" s="202" t="s">
        <v>225</v>
      </c>
      <c r="E74" s="202"/>
      <c r="F74" s="207">
        <v>5649.72</v>
      </c>
      <c r="G74" s="208">
        <v>4000</v>
      </c>
      <c r="H74" s="187" t="s">
        <v>224</v>
      </c>
      <c r="I74" s="171">
        <v>0.79913999999999996</v>
      </c>
      <c r="J74" s="210">
        <v>5005.38</v>
      </c>
      <c r="K74" s="178">
        <f>G74/I74</f>
        <v>5005.3807843431696</v>
      </c>
      <c r="L74" s="178"/>
      <c r="M74" s="221"/>
      <c r="N74" s="225"/>
      <c r="O74" s="225"/>
      <c r="P74" s="225"/>
      <c r="Q74" s="220">
        <f>J74</f>
        <v>5005.38</v>
      </c>
      <c r="R74" s="225"/>
      <c r="S74" s="226"/>
    </row>
    <row r="75" spans="1:28" s="143" customFormat="1">
      <c r="A75" s="144"/>
      <c r="B75" s="171" t="s">
        <v>226</v>
      </c>
      <c r="C75" s="171" t="s">
        <v>227</v>
      </c>
      <c r="D75" s="202" t="s">
        <v>228</v>
      </c>
      <c r="E75" s="202"/>
      <c r="F75" s="207">
        <v>141.24</v>
      </c>
      <c r="G75" s="208">
        <v>100</v>
      </c>
      <c r="H75" s="187" t="s">
        <v>227</v>
      </c>
      <c r="I75" s="171">
        <v>0.81186000000000003</v>
      </c>
      <c r="J75" s="210">
        <v>123.17</v>
      </c>
      <c r="K75" s="178">
        <f t="shared" ref="K75:K77" si="19">G75/I75</f>
        <v>123.17394624688986</v>
      </c>
      <c r="L75" s="178"/>
      <c r="M75" s="221"/>
      <c r="N75" s="225"/>
      <c r="O75" s="225"/>
      <c r="P75" s="225"/>
      <c r="Q75" s="220">
        <f>J75</f>
        <v>123.17</v>
      </c>
      <c r="R75" s="225"/>
      <c r="S75" s="226"/>
    </row>
    <row r="76" spans="1:28" s="143" customFormat="1">
      <c r="A76" s="144"/>
      <c r="B76" s="171" t="s">
        <v>229</v>
      </c>
      <c r="C76" s="171" t="s">
        <v>230</v>
      </c>
      <c r="D76" s="202" t="s">
        <v>231</v>
      </c>
      <c r="E76" s="202"/>
      <c r="F76" s="207">
        <v>108.76</v>
      </c>
      <c r="G76" s="208">
        <v>77</v>
      </c>
      <c r="H76" s="187" t="s">
        <v>230</v>
      </c>
      <c r="I76" s="171">
        <v>0.81062000000000001</v>
      </c>
      <c r="J76" s="210">
        <v>94.99</v>
      </c>
      <c r="K76" s="178">
        <f t="shared" si="19"/>
        <v>94.989020749549724</v>
      </c>
      <c r="L76" s="178"/>
      <c r="M76" s="221"/>
      <c r="N76" s="220">
        <f>J76</f>
        <v>94.99</v>
      </c>
      <c r="O76" s="225"/>
      <c r="P76" s="225"/>
      <c r="Q76" s="225"/>
      <c r="R76" s="225"/>
      <c r="S76" s="226"/>
    </row>
    <row r="77" spans="1:28" s="143" customFormat="1">
      <c r="A77" s="144"/>
      <c r="B77" s="171" t="s">
        <v>232</v>
      </c>
      <c r="C77" s="171" t="s">
        <v>233</v>
      </c>
      <c r="D77" s="202" t="s">
        <v>234</v>
      </c>
      <c r="E77" s="202"/>
      <c r="F77" s="207">
        <v>2387.0100000000002</v>
      </c>
      <c r="G77" s="208">
        <v>1690</v>
      </c>
      <c r="H77" s="187" t="s">
        <v>233</v>
      </c>
      <c r="I77" s="171">
        <v>0.80666400000000005</v>
      </c>
      <c r="J77" s="210">
        <v>2095.0500000000002</v>
      </c>
      <c r="K77" s="178">
        <f t="shared" si="19"/>
        <v>2095.048248093382</v>
      </c>
      <c r="L77" s="178"/>
      <c r="M77" s="221"/>
      <c r="N77" s="220">
        <f>J77</f>
        <v>2095.0500000000002</v>
      </c>
      <c r="O77" s="225"/>
      <c r="P77" s="225"/>
      <c r="Q77" s="225"/>
      <c r="R77" s="225"/>
      <c r="S77" s="226"/>
    </row>
    <row r="78" spans="1:28" s="143" customFormat="1">
      <c r="A78" s="144"/>
      <c r="B78" s="171" t="s">
        <v>235</v>
      </c>
      <c r="C78" s="171" t="s">
        <v>236</v>
      </c>
      <c r="D78" s="185" t="s">
        <v>118</v>
      </c>
      <c r="E78" s="185"/>
      <c r="H78" s="144"/>
      <c r="I78" s="144"/>
      <c r="K78" s="178"/>
      <c r="L78" s="178"/>
      <c r="M78" s="221"/>
      <c r="N78" s="225"/>
      <c r="O78" s="225"/>
      <c r="P78" s="225"/>
      <c r="Q78" s="225"/>
      <c r="R78" s="225"/>
      <c r="S78" s="226"/>
    </row>
    <row r="79" spans="1:28" s="143" customFormat="1">
      <c r="A79" s="144"/>
      <c r="B79" s="171"/>
      <c r="C79" s="171"/>
      <c r="D79" s="185" t="s">
        <v>201</v>
      </c>
      <c r="E79" s="185"/>
      <c r="F79" s="229">
        <v>520.83000000000004</v>
      </c>
      <c r="G79" s="208">
        <v>368.75</v>
      </c>
      <c r="H79" s="187" t="s">
        <v>236</v>
      </c>
      <c r="I79" s="171">
        <v>0.87997000000000003</v>
      </c>
      <c r="J79" s="210">
        <v>458.31</v>
      </c>
      <c r="K79" s="178">
        <f>F79*I79</f>
        <v>458.31477510000008</v>
      </c>
      <c r="L79" s="178"/>
      <c r="M79" s="221">
        <f t="shared" ref="M79:M85" si="20">J79</f>
        <v>458.31</v>
      </c>
      <c r="N79" s="225"/>
      <c r="O79" s="225"/>
      <c r="P79" s="225"/>
      <c r="Q79" s="225"/>
      <c r="R79" s="225"/>
      <c r="S79" s="226"/>
    </row>
    <row r="80" spans="1:28" s="143" customFormat="1">
      <c r="A80" s="144"/>
      <c r="B80" s="171"/>
      <c r="C80" s="171"/>
      <c r="D80" s="185" t="s">
        <v>202</v>
      </c>
      <c r="E80" s="185"/>
      <c r="F80" s="229">
        <v>39.840000000000003</v>
      </c>
      <c r="G80" s="208">
        <v>28.21</v>
      </c>
      <c r="H80" s="187" t="s">
        <v>236</v>
      </c>
      <c r="I80" s="171">
        <v>0.87997000000000003</v>
      </c>
      <c r="J80" s="210">
        <v>35.06</v>
      </c>
      <c r="K80" s="178">
        <f t="shared" ref="K80:K85" si="21">F80*I80</f>
        <v>35.058004800000006</v>
      </c>
      <c r="L80" s="178"/>
      <c r="M80" s="221">
        <f t="shared" si="20"/>
        <v>35.06</v>
      </c>
      <c r="N80" s="225"/>
      <c r="O80" s="225"/>
      <c r="P80" s="225"/>
      <c r="Q80" s="225"/>
      <c r="R80" s="225"/>
      <c r="S80" s="226"/>
    </row>
    <row r="81" spans="1:19" s="143" customFormat="1">
      <c r="A81" s="144"/>
      <c r="B81" s="171"/>
      <c r="C81" s="171"/>
      <c r="D81" s="185" t="s">
        <v>203</v>
      </c>
      <c r="E81" s="185"/>
      <c r="F81" s="229">
        <v>26.04</v>
      </c>
      <c r="G81" s="208">
        <v>18.440000000000001</v>
      </c>
      <c r="H81" s="187" t="s">
        <v>236</v>
      </c>
      <c r="I81" s="171">
        <v>0.87997000000000003</v>
      </c>
      <c r="J81" s="210">
        <v>22.91</v>
      </c>
      <c r="K81" s="178">
        <f t="shared" si="21"/>
        <v>22.9144188</v>
      </c>
      <c r="L81" s="178"/>
      <c r="M81" s="221">
        <f t="shared" si="20"/>
        <v>22.91</v>
      </c>
      <c r="N81" s="225"/>
      <c r="O81" s="225"/>
      <c r="P81" s="225"/>
      <c r="Q81" s="225"/>
      <c r="R81" s="225"/>
      <c r="S81" s="226"/>
    </row>
    <row r="82" spans="1:19" s="143" customFormat="1">
      <c r="A82" s="144"/>
      <c r="B82" s="171"/>
      <c r="C82" s="171"/>
      <c r="D82" s="185" t="s">
        <v>204</v>
      </c>
      <c r="E82" s="185"/>
      <c r="F82" s="229">
        <v>401.26</v>
      </c>
      <c r="G82" s="208">
        <v>284.08999999999997</v>
      </c>
      <c r="H82" s="187" t="s">
        <v>236</v>
      </c>
      <c r="I82" s="171">
        <v>0.87997000000000003</v>
      </c>
      <c r="J82" s="210">
        <v>353.1</v>
      </c>
      <c r="K82" s="178">
        <f t="shared" si="21"/>
        <v>353.0967622</v>
      </c>
      <c r="L82" s="178"/>
      <c r="M82" s="221">
        <f t="shared" si="20"/>
        <v>353.1</v>
      </c>
      <c r="N82" s="225"/>
      <c r="O82" s="225"/>
      <c r="P82" s="225"/>
      <c r="Q82" s="225"/>
      <c r="R82" s="225"/>
      <c r="S82" s="226"/>
    </row>
    <row r="83" spans="1:19" s="143" customFormat="1">
      <c r="A83" s="144"/>
      <c r="B83" s="171"/>
      <c r="C83" s="171"/>
      <c r="D83" s="185" t="s">
        <v>205</v>
      </c>
      <c r="E83" s="185"/>
      <c r="F83" s="229">
        <v>57.19</v>
      </c>
      <c r="G83" s="208">
        <v>40.49</v>
      </c>
      <c r="H83" s="187" t="s">
        <v>236</v>
      </c>
      <c r="I83" s="171">
        <v>0.87997000000000003</v>
      </c>
      <c r="J83" s="210">
        <v>50.33</v>
      </c>
      <c r="K83" s="178">
        <f t="shared" si="21"/>
        <v>50.325484299999999</v>
      </c>
      <c r="L83" s="178"/>
      <c r="M83" s="221">
        <f t="shared" si="20"/>
        <v>50.33</v>
      </c>
      <c r="N83" s="225"/>
      <c r="O83" s="225"/>
      <c r="P83" s="225"/>
      <c r="Q83" s="225"/>
      <c r="R83" s="225"/>
      <c r="S83" s="226"/>
    </row>
    <row r="84" spans="1:19" s="143" customFormat="1">
      <c r="A84" s="144"/>
      <c r="B84" s="171"/>
      <c r="C84" s="171"/>
      <c r="D84" s="185" t="s">
        <v>206</v>
      </c>
      <c r="E84" s="185"/>
      <c r="F84" s="229">
        <v>7.66</v>
      </c>
      <c r="G84" s="208">
        <v>5.42</v>
      </c>
      <c r="H84" s="187" t="s">
        <v>236</v>
      </c>
      <c r="I84" s="171">
        <v>0.87997000000000003</v>
      </c>
      <c r="J84" s="210">
        <v>6.74</v>
      </c>
      <c r="K84" s="178">
        <f t="shared" si="21"/>
        <v>6.7405702000000005</v>
      </c>
      <c r="L84" s="178"/>
      <c r="M84" s="221">
        <f t="shared" si="20"/>
        <v>6.74</v>
      </c>
      <c r="N84" s="225"/>
      <c r="O84" s="225"/>
      <c r="P84" s="225"/>
      <c r="Q84" s="225"/>
      <c r="R84" s="225"/>
      <c r="S84" s="226"/>
    </row>
    <row r="85" spans="1:19" s="143" customFormat="1">
      <c r="A85" s="144"/>
      <c r="B85" s="171"/>
      <c r="C85" s="171"/>
      <c r="D85" s="185" t="s">
        <v>207</v>
      </c>
      <c r="E85" s="185"/>
      <c r="F85" s="229">
        <v>1.0900000000000001</v>
      </c>
      <c r="G85" s="208">
        <v>0.77</v>
      </c>
      <c r="H85" s="187" t="s">
        <v>236</v>
      </c>
      <c r="I85" s="171">
        <v>0.87997000000000003</v>
      </c>
      <c r="J85" s="210">
        <v>0.96</v>
      </c>
      <c r="K85" s="178">
        <f t="shared" si="21"/>
        <v>0.95916730000000006</v>
      </c>
      <c r="L85" s="178"/>
      <c r="M85" s="221">
        <f t="shared" si="20"/>
        <v>0.96</v>
      </c>
      <c r="N85" s="225"/>
      <c r="O85" s="225"/>
      <c r="P85" s="225"/>
      <c r="Q85" s="225"/>
      <c r="R85" s="225"/>
      <c r="S85" s="226"/>
    </row>
    <row r="86" spans="1:19" s="143" customFormat="1" ht="28.2">
      <c r="A86" s="144"/>
      <c r="B86" s="171" t="s">
        <v>237</v>
      </c>
      <c r="C86" s="171" t="s">
        <v>238</v>
      </c>
      <c r="D86" s="230" t="s">
        <v>239</v>
      </c>
      <c r="E86" s="143">
        <v>360.17</v>
      </c>
      <c r="G86" s="208">
        <v>0</v>
      </c>
      <c r="H86" s="187" t="s">
        <v>238</v>
      </c>
      <c r="I86" s="171">
        <v>0.80432400000000004</v>
      </c>
      <c r="J86" s="210">
        <v>0</v>
      </c>
      <c r="K86" s="178">
        <v>0</v>
      </c>
      <c r="L86" s="178"/>
      <c r="M86" s="221"/>
      <c r="N86" s="225"/>
      <c r="O86" s="225"/>
      <c r="P86" s="225"/>
      <c r="Q86" s="225"/>
      <c r="R86" s="225"/>
      <c r="S86" s="226"/>
    </row>
    <row r="87" spans="1:19" s="143" customFormat="1">
      <c r="A87" s="144"/>
      <c r="B87" s="171"/>
      <c r="C87" s="171"/>
      <c r="D87" s="185" t="s">
        <v>240</v>
      </c>
      <c r="E87" s="143">
        <v>35.93</v>
      </c>
      <c r="G87" s="208">
        <v>0</v>
      </c>
      <c r="H87" s="187" t="s">
        <v>238</v>
      </c>
      <c r="I87" s="171">
        <v>0.80432400000000004</v>
      </c>
      <c r="J87" s="210">
        <v>0</v>
      </c>
      <c r="K87" s="178">
        <v>0</v>
      </c>
      <c r="L87" s="178"/>
      <c r="M87" s="221"/>
      <c r="N87" s="225"/>
      <c r="O87" s="225"/>
      <c r="P87" s="225"/>
      <c r="Q87" s="225"/>
      <c r="R87" s="225"/>
      <c r="S87" s="226"/>
    </row>
    <row r="88" spans="1:19" s="143" customFormat="1">
      <c r="A88" s="144"/>
      <c r="B88" s="171"/>
      <c r="C88" s="171"/>
      <c r="D88" s="185" t="s">
        <v>241</v>
      </c>
      <c r="E88" s="143">
        <v>-91.81</v>
      </c>
      <c r="G88" s="208">
        <v>0</v>
      </c>
      <c r="H88" s="187" t="s">
        <v>238</v>
      </c>
      <c r="I88" s="171">
        <v>0.80432400000000004</v>
      </c>
      <c r="J88" s="210">
        <v>0</v>
      </c>
      <c r="K88" s="178">
        <v>0</v>
      </c>
      <c r="L88" s="178"/>
      <c r="M88" s="221"/>
      <c r="N88" s="225"/>
      <c r="O88" s="225"/>
      <c r="P88" s="225"/>
      <c r="Q88" s="225"/>
      <c r="R88" s="225"/>
      <c r="S88" s="226"/>
    </row>
    <row r="89" spans="1:19" s="143" customFormat="1" ht="15" thickBot="1">
      <c r="A89" s="144"/>
      <c r="B89" s="234" t="s">
        <v>242</v>
      </c>
      <c r="C89" s="234" t="s">
        <v>243</v>
      </c>
      <c r="D89" s="235" t="s">
        <v>244</v>
      </c>
      <c r="E89" s="235"/>
      <c r="F89" s="236">
        <v>2118.64</v>
      </c>
      <c r="G89" s="237">
        <v>1500</v>
      </c>
      <c r="H89" s="238" t="s">
        <v>243</v>
      </c>
      <c r="I89" s="234">
        <v>0.79045799999999999</v>
      </c>
      <c r="J89" s="239">
        <v>1897.63</v>
      </c>
      <c r="K89" s="240">
        <f t="shared" ref="K89" si="22">G89/I89</f>
        <v>1897.6340298915313</v>
      </c>
      <c r="L89" s="178"/>
      <c r="M89" s="221">
        <f>J89</f>
        <v>1897.63</v>
      </c>
      <c r="N89" s="225"/>
      <c r="O89" s="225"/>
      <c r="P89" s="225"/>
      <c r="Q89" s="225"/>
      <c r="R89" s="225"/>
      <c r="S89" s="226"/>
    </row>
    <row r="90" spans="1:19" s="143" customFormat="1" ht="15" thickTop="1">
      <c r="A90" s="144"/>
      <c r="B90" s="228" t="s">
        <v>260</v>
      </c>
      <c r="C90" s="228" t="s">
        <v>261</v>
      </c>
      <c r="D90" s="185" t="s">
        <v>262</v>
      </c>
      <c r="E90" s="202"/>
      <c r="F90" s="178"/>
      <c r="G90" s="178"/>
      <c r="H90" s="178"/>
      <c r="I90" s="178"/>
      <c r="J90" s="178"/>
      <c r="K90" s="178"/>
      <c r="L90" s="178"/>
      <c r="M90" s="221"/>
      <c r="N90" s="225"/>
      <c r="O90" s="225"/>
      <c r="P90" s="225"/>
      <c r="Q90" s="225"/>
      <c r="R90" s="225"/>
      <c r="S90" s="226"/>
    </row>
    <row r="91" spans="1:19" s="143" customFormat="1">
      <c r="A91" s="144"/>
      <c r="B91" s="171"/>
      <c r="C91" s="171"/>
      <c r="D91" s="185" t="s">
        <v>201</v>
      </c>
      <c r="E91" s="202"/>
      <c r="F91" s="223">
        <v>331.44</v>
      </c>
      <c r="G91" s="208">
        <v>234.66</v>
      </c>
      <c r="H91" s="187" t="s">
        <v>261</v>
      </c>
      <c r="I91" s="171">
        <v>0.90125500000000003</v>
      </c>
      <c r="J91" s="210">
        <v>298.70999999999998</v>
      </c>
      <c r="K91" s="178">
        <f>F91*I91</f>
        <v>298.71195720000003</v>
      </c>
      <c r="L91" s="178"/>
      <c r="M91" s="221">
        <f>J91</f>
        <v>298.70999999999998</v>
      </c>
      <c r="N91" s="225"/>
      <c r="O91" s="225"/>
      <c r="P91" s="225"/>
      <c r="Q91" s="225"/>
      <c r="R91" s="225"/>
      <c r="S91" s="226"/>
    </row>
    <row r="92" spans="1:19" s="143" customFormat="1">
      <c r="A92" s="144"/>
      <c r="B92" s="171"/>
      <c r="C92" s="171"/>
      <c r="D92" s="185" t="s">
        <v>202</v>
      </c>
      <c r="E92" s="202"/>
      <c r="F92" s="223">
        <v>25.36</v>
      </c>
      <c r="G92" s="208">
        <v>17.95</v>
      </c>
      <c r="H92" s="187" t="s">
        <v>261</v>
      </c>
      <c r="I92" s="171">
        <v>0.90125500000000003</v>
      </c>
      <c r="J92" s="210">
        <v>22.86</v>
      </c>
      <c r="K92" s="178">
        <f t="shared" ref="K92:K111" si="23">F92*I92</f>
        <v>22.855826799999999</v>
      </c>
      <c r="L92" s="178"/>
      <c r="M92" s="221">
        <f>J92</f>
        <v>22.86</v>
      </c>
      <c r="N92" s="225"/>
      <c r="O92" s="225"/>
      <c r="P92" s="225"/>
      <c r="Q92" s="225"/>
      <c r="R92" s="225"/>
      <c r="S92" s="226"/>
    </row>
    <row r="93" spans="1:19" s="143" customFormat="1">
      <c r="A93" s="144"/>
      <c r="B93" s="171"/>
      <c r="C93" s="171"/>
      <c r="D93" s="185" t="s">
        <v>203</v>
      </c>
      <c r="E93" s="202"/>
      <c r="F93" s="223">
        <v>16.57</v>
      </c>
      <c r="G93" s="208">
        <v>11.73</v>
      </c>
      <c r="H93" s="187" t="s">
        <v>261</v>
      </c>
      <c r="I93" s="171">
        <v>0.90125500000000003</v>
      </c>
      <c r="J93" s="210">
        <v>14.93</v>
      </c>
      <c r="K93" s="178">
        <f t="shared" si="23"/>
        <v>14.93379535</v>
      </c>
      <c r="L93" s="178"/>
      <c r="M93" s="221">
        <f>J93</f>
        <v>14.93</v>
      </c>
      <c r="N93" s="225"/>
      <c r="O93" s="225"/>
      <c r="P93" s="225"/>
      <c r="Q93" s="225"/>
      <c r="R93" s="225"/>
      <c r="S93" s="226"/>
    </row>
    <row r="94" spans="1:19" s="143" customFormat="1">
      <c r="A94" s="144"/>
      <c r="B94" s="171"/>
      <c r="C94" s="171"/>
      <c r="D94" s="185" t="s">
        <v>204</v>
      </c>
      <c r="E94" s="202"/>
      <c r="F94" s="223">
        <v>215.44</v>
      </c>
      <c r="G94" s="208">
        <v>152.53</v>
      </c>
      <c r="H94" s="187" t="s">
        <v>261</v>
      </c>
      <c r="I94" s="171">
        <v>0.90125500000000003</v>
      </c>
      <c r="J94" s="210">
        <v>194.17</v>
      </c>
      <c r="K94" s="178">
        <f t="shared" si="23"/>
        <v>194.1663772</v>
      </c>
      <c r="L94" s="178"/>
      <c r="M94" s="221">
        <f>J94</f>
        <v>194.17</v>
      </c>
      <c r="N94" s="225"/>
      <c r="O94" s="225"/>
      <c r="P94" s="225"/>
      <c r="Q94" s="225"/>
      <c r="R94" s="225"/>
      <c r="S94" s="226"/>
    </row>
    <row r="95" spans="1:19" s="143" customFormat="1">
      <c r="A95" s="144"/>
      <c r="B95" s="171"/>
      <c r="C95" s="171"/>
      <c r="D95" s="185" t="s">
        <v>205</v>
      </c>
      <c r="E95" s="202"/>
      <c r="F95" s="223">
        <v>30.7</v>
      </c>
      <c r="G95" s="208">
        <v>21.74</v>
      </c>
      <c r="H95" s="187" t="s">
        <v>261</v>
      </c>
      <c r="I95" s="171">
        <v>0.90125500000000003</v>
      </c>
      <c r="J95" s="210">
        <v>27.67</v>
      </c>
      <c r="K95" s="178">
        <f t="shared" si="23"/>
        <v>27.668528500000001</v>
      </c>
      <c r="L95" s="178"/>
      <c r="M95" s="221">
        <f t="shared" ref="M95:M110" si="24">J95</f>
        <v>27.67</v>
      </c>
      <c r="N95" s="225"/>
      <c r="O95" s="225"/>
      <c r="P95" s="225"/>
      <c r="Q95" s="225"/>
      <c r="R95" s="225"/>
      <c r="S95" s="226"/>
    </row>
    <row r="96" spans="1:19" s="143" customFormat="1">
      <c r="A96" s="144"/>
      <c r="B96" s="171"/>
      <c r="C96" s="171"/>
      <c r="D96" s="185" t="s">
        <v>206</v>
      </c>
      <c r="E96" s="202"/>
      <c r="F96" s="223">
        <v>15.31</v>
      </c>
      <c r="G96" s="208">
        <v>10.84</v>
      </c>
      <c r="H96" s="187" t="s">
        <v>261</v>
      </c>
      <c r="I96" s="171">
        <v>0.90125500000000003</v>
      </c>
      <c r="J96" s="210">
        <v>13.8</v>
      </c>
      <c r="K96" s="178">
        <f t="shared" si="23"/>
        <v>13.79821405</v>
      </c>
      <c r="L96" s="178"/>
      <c r="M96" s="221">
        <f t="shared" si="24"/>
        <v>13.8</v>
      </c>
      <c r="N96" s="225"/>
      <c r="O96" s="225"/>
      <c r="P96" s="225"/>
      <c r="Q96" s="225"/>
      <c r="R96" s="225"/>
      <c r="S96" s="226"/>
    </row>
    <row r="97" spans="1:19" s="143" customFormat="1">
      <c r="A97" s="144"/>
      <c r="B97" s="171"/>
      <c r="C97" s="171"/>
      <c r="D97" s="185" t="s">
        <v>207</v>
      </c>
      <c r="E97" s="202"/>
      <c r="F97" s="223">
        <v>2.1800000000000002</v>
      </c>
      <c r="G97" s="208">
        <v>1.54</v>
      </c>
      <c r="H97" s="187" t="s">
        <v>261</v>
      </c>
      <c r="I97" s="171">
        <v>0.90125500000000003</v>
      </c>
      <c r="J97" s="210">
        <v>1.96</v>
      </c>
      <c r="K97" s="178">
        <f>F97*I97</f>
        <v>1.9647359000000002</v>
      </c>
      <c r="L97" s="178"/>
      <c r="M97" s="221">
        <f t="shared" si="24"/>
        <v>1.96</v>
      </c>
      <c r="N97" s="225"/>
      <c r="O97" s="225"/>
      <c r="P97" s="225"/>
      <c r="Q97" s="225"/>
      <c r="R97" s="225"/>
      <c r="S97" s="226"/>
    </row>
    <row r="98" spans="1:19" s="143" customFormat="1">
      <c r="A98" s="144"/>
      <c r="B98" s="171"/>
      <c r="C98" s="171"/>
      <c r="D98" s="185" t="s">
        <v>263</v>
      </c>
      <c r="E98" s="202"/>
      <c r="F98" s="178"/>
      <c r="G98" s="178"/>
      <c r="H98" s="178"/>
      <c r="I98" s="178"/>
      <c r="J98" s="178"/>
      <c r="K98" s="178"/>
      <c r="L98" s="178"/>
      <c r="M98" s="252">
        <f t="shared" si="24"/>
        <v>0</v>
      </c>
      <c r="N98" s="231"/>
      <c r="O98" s="231"/>
      <c r="P98" s="231"/>
      <c r="Q98" s="231"/>
      <c r="R98" s="231"/>
      <c r="S98" s="232"/>
    </row>
    <row r="99" spans="1:19" s="143" customFormat="1">
      <c r="A99" s="144"/>
      <c r="B99" s="248" t="s">
        <v>264</v>
      </c>
      <c r="C99" s="171" t="s">
        <v>261</v>
      </c>
      <c r="D99" s="185" t="s">
        <v>201</v>
      </c>
      <c r="E99" s="202"/>
      <c r="F99" s="223">
        <v>608.70000000000005</v>
      </c>
      <c r="G99" s="208">
        <v>430.95960000000002</v>
      </c>
      <c r="H99" s="187" t="s">
        <v>261</v>
      </c>
      <c r="I99" s="171">
        <v>0.90125500000000003</v>
      </c>
      <c r="J99" s="210">
        <v>548.59</v>
      </c>
      <c r="K99" s="178">
        <f t="shared" si="23"/>
        <v>548.59391850000009</v>
      </c>
      <c r="L99" s="178"/>
      <c r="M99" s="221">
        <f t="shared" si="24"/>
        <v>548.59</v>
      </c>
      <c r="N99" s="225"/>
      <c r="O99" s="225"/>
      <c r="P99" s="225"/>
      <c r="Q99" s="225"/>
      <c r="R99" s="225"/>
      <c r="S99" s="226"/>
    </row>
    <row r="100" spans="1:19" s="143" customFormat="1">
      <c r="A100" s="144"/>
      <c r="B100" s="171"/>
      <c r="C100" s="171"/>
      <c r="D100" s="185" t="s">
        <v>202</v>
      </c>
      <c r="E100" s="202"/>
      <c r="F100" s="223">
        <v>46.57</v>
      </c>
      <c r="G100" s="208">
        <v>32.971559999999997</v>
      </c>
      <c r="H100" s="187" t="s">
        <v>261</v>
      </c>
      <c r="I100" s="171">
        <v>0.90125500000000003</v>
      </c>
      <c r="J100" s="210">
        <v>41.97</v>
      </c>
      <c r="K100" s="178">
        <f t="shared" si="23"/>
        <v>41.971445350000003</v>
      </c>
      <c r="L100" s="178"/>
      <c r="M100" s="221">
        <f t="shared" si="24"/>
        <v>41.97</v>
      </c>
      <c r="N100" s="225"/>
      <c r="O100" s="225"/>
      <c r="P100" s="225"/>
      <c r="Q100" s="225"/>
      <c r="R100" s="225"/>
      <c r="S100" s="226"/>
    </row>
    <row r="101" spans="1:19" s="143" customFormat="1">
      <c r="A101" s="144"/>
      <c r="B101" s="171"/>
      <c r="C101" s="171"/>
      <c r="D101" s="185" t="s">
        <v>203</v>
      </c>
      <c r="E101" s="202"/>
      <c r="F101" s="223">
        <v>30.43</v>
      </c>
      <c r="G101" s="208">
        <v>21.544439999999998</v>
      </c>
      <c r="H101" s="187" t="s">
        <v>261</v>
      </c>
      <c r="I101" s="171">
        <v>0.90125500000000003</v>
      </c>
      <c r="J101" s="210">
        <v>27.43</v>
      </c>
      <c r="K101" s="178">
        <f t="shared" si="23"/>
        <v>27.42518965</v>
      </c>
      <c r="L101" s="178"/>
      <c r="M101" s="221">
        <f>J101</f>
        <v>27.43</v>
      </c>
      <c r="N101" s="225"/>
      <c r="O101" s="225"/>
      <c r="P101" s="225"/>
      <c r="Q101" s="225"/>
      <c r="R101" s="225"/>
      <c r="S101" s="226"/>
    </row>
    <row r="102" spans="1:19" s="143" customFormat="1">
      <c r="A102" s="144"/>
      <c r="B102" s="171"/>
      <c r="C102" s="171"/>
      <c r="D102" s="185" t="s">
        <v>204</v>
      </c>
      <c r="E102" s="202"/>
      <c r="F102" s="223">
        <v>201.78</v>
      </c>
      <c r="G102" s="208">
        <v>142.86024</v>
      </c>
      <c r="H102" s="187" t="s">
        <v>261</v>
      </c>
      <c r="I102" s="171">
        <v>0.90125500000000003</v>
      </c>
      <c r="J102" s="210">
        <v>181.86</v>
      </c>
      <c r="K102" s="178">
        <f t="shared" si="23"/>
        <v>181.8552339</v>
      </c>
      <c r="L102" s="178"/>
      <c r="M102" s="221">
        <f t="shared" si="24"/>
        <v>181.86</v>
      </c>
      <c r="N102" s="225"/>
      <c r="O102" s="225"/>
      <c r="P102" s="225"/>
      <c r="Q102" s="225"/>
      <c r="R102" s="225"/>
      <c r="S102" s="226"/>
    </row>
    <row r="103" spans="1:19" s="143" customFormat="1">
      <c r="A103" s="144"/>
      <c r="B103" s="171"/>
      <c r="C103" s="171"/>
      <c r="D103" s="185" t="s">
        <v>205</v>
      </c>
      <c r="E103" s="202"/>
      <c r="F103" s="223">
        <v>28.76</v>
      </c>
      <c r="G103" s="208">
        <v>20.362079999999999</v>
      </c>
      <c r="H103" s="187" t="s">
        <v>261</v>
      </c>
      <c r="I103" s="171">
        <v>0.90125500000000003</v>
      </c>
      <c r="J103" s="210">
        <v>25.92</v>
      </c>
      <c r="K103" s="178">
        <v>25.94</v>
      </c>
      <c r="L103" s="178"/>
      <c r="M103" s="221">
        <f t="shared" si="24"/>
        <v>25.92</v>
      </c>
      <c r="N103" s="225"/>
      <c r="O103" s="225"/>
      <c r="P103" s="225"/>
      <c r="Q103" s="225"/>
      <c r="R103" s="225"/>
      <c r="S103" s="226"/>
    </row>
    <row r="104" spans="1:19" s="143" customFormat="1" ht="30.75" customHeight="1">
      <c r="A104" s="144"/>
      <c r="B104" s="228" t="s">
        <v>270</v>
      </c>
      <c r="C104" s="228" t="s">
        <v>271</v>
      </c>
      <c r="D104" s="250" t="s">
        <v>239</v>
      </c>
      <c r="E104" s="202"/>
      <c r="F104" s="223">
        <v>360.17</v>
      </c>
      <c r="G104" s="208">
        <v>255.00036</v>
      </c>
      <c r="H104" s="187" t="s">
        <v>271</v>
      </c>
      <c r="I104" s="244">
        <v>0.90551099999999995</v>
      </c>
      <c r="J104" s="210">
        <v>326.14</v>
      </c>
      <c r="K104" s="178">
        <f t="shared" si="23"/>
        <v>326.13789687000002</v>
      </c>
      <c r="L104" s="178"/>
      <c r="M104" s="221"/>
      <c r="N104" s="225"/>
      <c r="O104" s="225"/>
      <c r="P104" s="220">
        <f>J104</f>
        <v>326.14</v>
      </c>
      <c r="Q104" s="225"/>
      <c r="R104" s="225"/>
      <c r="S104" s="226"/>
    </row>
    <row r="105" spans="1:19" s="143" customFormat="1">
      <c r="A105" s="144"/>
      <c r="B105" s="228"/>
      <c r="C105" s="228"/>
      <c r="D105" s="185" t="s">
        <v>272</v>
      </c>
      <c r="E105" s="202"/>
      <c r="F105" s="241">
        <v>35.93</v>
      </c>
      <c r="G105" s="242">
        <v>25.43844</v>
      </c>
      <c r="H105" s="243" t="s">
        <v>271</v>
      </c>
      <c r="I105" s="244">
        <v>0.90551099999999995</v>
      </c>
      <c r="J105" s="245">
        <v>32.54</v>
      </c>
      <c r="K105" s="246">
        <f t="shared" si="23"/>
        <v>32.535010229999997</v>
      </c>
      <c r="L105" s="178"/>
      <c r="M105" s="221"/>
      <c r="N105" s="220">
        <f>J105</f>
        <v>32.54</v>
      </c>
      <c r="O105" s="225"/>
      <c r="P105" s="251"/>
      <c r="Q105" s="225"/>
      <c r="R105" s="225"/>
      <c r="S105" s="226"/>
    </row>
    <row r="106" spans="1:19" s="143" customFormat="1">
      <c r="A106" s="144"/>
      <c r="B106" s="228"/>
      <c r="C106" s="171"/>
      <c r="D106" s="185" t="s">
        <v>241</v>
      </c>
      <c r="E106" s="202"/>
      <c r="F106" s="241">
        <v>-91.81</v>
      </c>
      <c r="G106" s="242">
        <v>-65.001480000000001</v>
      </c>
      <c r="H106" s="243" t="s">
        <v>271</v>
      </c>
      <c r="I106" s="244">
        <v>0.90551099999999995</v>
      </c>
      <c r="J106" s="245">
        <v>-83.13</v>
      </c>
      <c r="K106" s="246">
        <f t="shared" si="23"/>
        <v>-83.134964909999994</v>
      </c>
      <c r="L106" s="178"/>
      <c r="M106" s="221"/>
      <c r="N106" s="220">
        <f>J106</f>
        <v>-83.13</v>
      </c>
      <c r="O106" s="225"/>
      <c r="P106" s="225"/>
      <c r="Q106" s="225"/>
      <c r="R106" s="225"/>
      <c r="S106" s="226"/>
    </row>
    <row r="107" spans="1:19" s="143" customFormat="1">
      <c r="A107" s="144"/>
      <c r="B107" s="228" t="s">
        <v>266</v>
      </c>
      <c r="C107" s="171" t="s">
        <v>267</v>
      </c>
      <c r="D107" s="185" t="s">
        <v>265</v>
      </c>
      <c r="E107" s="202"/>
      <c r="F107" s="241">
        <v>-247.18</v>
      </c>
      <c r="G107" s="242">
        <v>-175</v>
      </c>
      <c r="H107" s="243" t="s">
        <v>267</v>
      </c>
      <c r="I107" s="244">
        <v>0.94843</v>
      </c>
      <c r="J107" s="245">
        <v>-234.43</v>
      </c>
      <c r="K107" s="246">
        <f t="shared" si="23"/>
        <v>-234.43292740000001</v>
      </c>
      <c r="L107" s="178"/>
      <c r="M107" s="253"/>
      <c r="N107" s="220">
        <f>J107</f>
        <v>-234.43</v>
      </c>
      <c r="O107" s="225"/>
      <c r="P107" s="225"/>
      <c r="Q107" s="225"/>
      <c r="R107" s="225"/>
      <c r="S107" s="226"/>
    </row>
    <row r="108" spans="1:19" s="143" customFormat="1">
      <c r="A108" s="144"/>
      <c r="B108" s="228"/>
      <c r="C108" s="171"/>
      <c r="D108" s="230"/>
      <c r="E108" s="202"/>
      <c r="F108" s="246"/>
      <c r="G108" s="246"/>
      <c r="H108" s="246"/>
      <c r="I108" s="246"/>
      <c r="J108" s="246"/>
      <c r="K108" s="246"/>
      <c r="L108" s="178"/>
      <c r="M108" s="253"/>
      <c r="N108" s="220"/>
      <c r="O108" s="225"/>
      <c r="P108" s="225"/>
      <c r="Q108" s="225"/>
      <c r="R108" s="225"/>
      <c r="S108" s="226"/>
    </row>
    <row r="109" spans="1:19" s="143" customFormat="1">
      <c r="A109" s="144"/>
      <c r="B109" s="228" t="s">
        <v>268</v>
      </c>
      <c r="C109" s="171" t="s">
        <v>267</v>
      </c>
      <c r="D109" s="185" t="s">
        <v>201</v>
      </c>
      <c r="E109" s="202"/>
      <c r="F109" s="241">
        <v>729.17</v>
      </c>
      <c r="G109" s="242">
        <v>516.25</v>
      </c>
      <c r="H109" s="243" t="s">
        <v>267</v>
      </c>
      <c r="I109" s="244">
        <v>0.94843</v>
      </c>
      <c r="J109" s="245">
        <v>691.57</v>
      </c>
      <c r="K109" s="246">
        <f t="shared" si="23"/>
        <v>691.56670309999993</v>
      </c>
      <c r="L109" s="178"/>
      <c r="M109" s="253">
        <f>J109</f>
        <v>691.57</v>
      </c>
      <c r="N109" s="220"/>
      <c r="O109" s="225"/>
      <c r="P109" s="225"/>
      <c r="Q109" s="225"/>
      <c r="R109" s="225"/>
      <c r="S109" s="226"/>
    </row>
    <row r="110" spans="1:19" s="143" customFormat="1">
      <c r="A110" s="144"/>
      <c r="B110" s="228"/>
      <c r="C110" s="171"/>
      <c r="D110" s="185" t="s">
        <v>202</v>
      </c>
      <c r="E110" s="202"/>
      <c r="F110" s="241">
        <v>55.78</v>
      </c>
      <c r="G110" s="242">
        <v>39.49</v>
      </c>
      <c r="H110" s="243" t="s">
        <v>267</v>
      </c>
      <c r="I110" s="244">
        <v>0.94843</v>
      </c>
      <c r="J110" s="245">
        <v>52.9</v>
      </c>
      <c r="K110" s="246">
        <f t="shared" si="23"/>
        <v>52.903425400000003</v>
      </c>
      <c r="L110" s="178"/>
      <c r="M110" s="253">
        <f t="shared" si="24"/>
        <v>52.9</v>
      </c>
      <c r="N110" s="220"/>
      <c r="O110" s="225"/>
      <c r="P110" s="225"/>
      <c r="Q110" s="225"/>
      <c r="R110" s="225"/>
      <c r="S110" s="226"/>
    </row>
    <row r="111" spans="1:19" s="143" customFormat="1">
      <c r="A111" s="144"/>
      <c r="B111" s="171"/>
      <c r="C111" s="171"/>
      <c r="D111" s="185" t="s">
        <v>203</v>
      </c>
      <c r="E111" s="179"/>
      <c r="F111" s="223">
        <v>36.46</v>
      </c>
      <c r="G111" s="208">
        <v>25.81</v>
      </c>
      <c r="H111" s="187" t="s">
        <v>267</v>
      </c>
      <c r="I111" s="171">
        <v>0.94843</v>
      </c>
      <c r="J111" s="210">
        <v>34.58</v>
      </c>
      <c r="K111" s="246">
        <f t="shared" si="23"/>
        <v>34.579757800000003</v>
      </c>
      <c r="L111" s="144"/>
      <c r="M111" s="253">
        <f>J111</f>
        <v>34.58</v>
      </c>
      <c r="N111" s="225"/>
      <c r="O111" s="225"/>
      <c r="P111" s="225"/>
      <c r="Q111" s="225"/>
      <c r="R111" s="225"/>
      <c r="S111" s="226"/>
    </row>
    <row r="112" spans="1:19" s="143" customFormat="1">
      <c r="A112" s="144"/>
      <c r="B112" s="171" t="s">
        <v>274</v>
      </c>
      <c r="C112" s="171" t="s">
        <v>275</v>
      </c>
      <c r="D112" s="185" t="s">
        <v>276</v>
      </c>
      <c r="E112" s="179"/>
      <c r="F112" s="143">
        <v>141.24</v>
      </c>
      <c r="G112" s="208">
        <v>100</v>
      </c>
      <c r="H112" s="187" t="s">
        <v>275</v>
      </c>
      <c r="I112" s="171">
        <v>0.95174999999999998</v>
      </c>
      <c r="J112" s="210">
        <v>134.43</v>
      </c>
      <c r="K112" s="178">
        <f>F112*I112</f>
        <v>134.42517000000001</v>
      </c>
      <c r="L112" s="144"/>
      <c r="M112" s="253"/>
      <c r="N112" s="225"/>
      <c r="O112" s="225"/>
      <c r="P112" s="220">
        <f>J112</f>
        <v>134.43</v>
      </c>
      <c r="Q112" s="225"/>
      <c r="R112" s="225"/>
      <c r="S112" s="226"/>
    </row>
    <row r="113" spans="1:19" s="143" customFormat="1" ht="15" thickBot="1">
      <c r="A113" s="144"/>
      <c r="B113" s="171" t="s">
        <v>277</v>
      </c>
      <c r="C113" s="171" t="s">
        <v>275</v>
      </c>
      <c r="D113" s="254" t="s">
        <v>273</v>
      </c>
      <c r="E113" s="179"/>
      <c r="F113" s="143">
        <v>-374.96</v>
      </c>
      <c r="G113" s="208">
        <v>-265.47000000000003</v>
      </c>
      <c r="H113" s="187" t="s">
        <v>267</v>
      </c>
      <c r="I113" s="171">
        <v>0.94843</v>
      </c>
      <c r="J113" s="210">
        <f>-(221.19+134.43)</f>
        <v>-355.62</v>
      </c>
      <c r="K113" s="246">
        <f>F113*I113</f>
        <v>-355.62331279999995</v>
      </c>
      <c r="L113" s="178"/>
      <c r="M113" s="253">
        <f>J113</f>
        <v>-355.62</v>
      </c>
      <c r="N113" s="225"/>
      <c r="O113" s="225"/>
      <c r="P113" s="225"/>
      <c r="Q113" s="225"/>
      <c r="R113" s="225"/>
      <c r="S113" s="226"/>
    </row>
    <row r="114" spans="1:19" s="143" customFormat="1" ht="16.2" thickBot="1">
      <c r="A114" s="144"/>
      <c r="B114" s="171"/>
      <c r="C114" s="171"/>
      <c r="D114" s="185"/>
      <c r="E114" s="179"/>
      <c r="G114" s="186"/>
      <c r="H114" s="187"/>
      <c r="I114" s="171"/>
      <c r="J114" s="188"/>
      <c r="K114" s="178"/>
      <c r="L114" s="144"/>
      <c r="M114" s="247">
        <f>SUM(M17:M113)</f>
        <v>12455.779999999997</v>
      </c>
      <c r="N114" s="247">
        <f t="shared" ref="N114:S114" si="25">SUM(N17:N113)</f>
        <v>6714.2699999999995</v>
      </c>
      <c r="O114" s="247">
        <f t="shared" si="25"/>
        <v>0</v>
      </c>
      <c r="P114" s="247">
        <f t="shared" si="25"/>
        <v>460.57</v>
      </c>
      <c r="Q114" s="247">
        <f t="shared" si="25"/>
        <v>20403.899999999998</v>
      </c>
      <c r="R114" s="247">
        <f t="shared" si="25"/>
        <v>0</v>
      </c>
      <c r="S114" s="247">
        <f t="shared" si="25"/>
        <v>0</v>
      </c>
    </row>
    <row r="115" spans="1:19" s="143" customFormat="1">
      <c r="A115" s="144"/>
      <c r="B115" s="171"/>
      <c r="C115" s="171"/>
      <c r="D115" s="185"/>
      <c r="E115" s="179"/>
      <c r="G115" s="186"/>
      <c r="H115" s="187"/>
      <c r="I115" s="171"/>
      <c r="J115" s="188"/>
      <c r="K115" s="178"/>
      <c r="L115" s="144"/>
      <c r="M115" s="144"/>
    </row>
    <row r="116" spans="1:19" s="143" customFormat="1">
      <c r="A116" s="144"/>
      <c r="B116" s="171"/>
      <c r="C116" s="171"/>
      <c r="D116" s="196" t="s">
        <v>269</v>
      </c>
      <c r="E116" s="196"/>
      <c r="F116" s="143">
        <f>SUM(F41:F113)</f>
        <v>45189.919999999998</v>
      </c>
      <c r="G116" s="233">
        <f>SUM(G41:G113)</f>
        <v>33233.087639999998</v>
      </c>
      <c r="H116" s="144"/>
      <c r="I116" s="144"/>
      <c r="J116" s="188">
        <f>SUM(J41:J113)</f>
        <v>40034.519999999982</v>
      </c>
      <c r="K116" s="188">
        <f>SUM(K41:K113)</f>
        <v>40034.51669945594</v>
      </c>
      <c r="L116" s="178"/>
      <c r="M116" s="144"/>
    </row>
    <row r="117" spans="1:19" s="143" customFormat="1">
      <c r="A117" s="144"/>
      <c r="B117" s="171"/>
      <c r="C117" s="171"/>
      <c r="D117" s="202"/>
      <c r="E117" s="202"/>
      <c r="H117" s="144"/>
      <c r="I117" s="144"/>
      <c r="K117" s="144"/>
      <c r="L117" s="144"/>
      <c r="M117" s="144"/>
    </row>
    <row r="118" spans="1:19" s="143" customFormat="1">
      <c r="A118" s="144"/>
      <c r="B118" s="171"/>
      <c r="C118" s="171"/>
      <c r="D118" s="202"/>
      <c r="E118" s="202"/>
      <c r="F118" s="216">
        <f>SUM(F40:F113)</f>
        <v>68399.48000000001</v>
      </c>
      <c r="G118" s="143" t="s">
        <v>72</v>
      </c>
      <c r="H118" s="144"/>
      <c r="I118" s="144"/>
      <c r="J118" s="215">
        <f>SUM(J40:J113)</f>
        <v>60000.003065650417</v>
      </c>
      <c r="K118" s="215">
        <f>SUM(K40:K113)</f>
        <v>59999.996699455922</v>
      </c>
      <c r="L118" s="144"/>
      <c r="M118" s="188">
        <f>SUM(M91:M113)</f>
        <v>1823.3000000000006</v>
      </c>
      <c r="N118" s="188">
        <f t="shared" ref="N118:S118" si="26">SUM(N91:N113)</f>
        <v>-285.02</v>
      </c>
      <c r="O118" s="188">
        <f t="shared" si="26"/>
        <v>0</v>
      </c>
      <c r="P118" s="188">
        <f t="shared" si="26"/>
        <v>460.57</v>
      </c>
      <c r="Q118" s="188">
        <f t="shared" si="26"/>
        <v>0</v>
      </c>
      <c r="R118" s="188">
        <f t="shared" si="26"/>
        <v>0</v>
      </c>
      <c r="S118" s="188">
        <f t="shared" si="26"/>
        <v>0</v>
      </c>
    </row>
    <row r="119" spans="1:19" s="143" customFormat="1">
      <c r="A119" s="144"/>
      <c r="B119" s="171"/>
      <c r="C119" s="171"/>
      <c r="D119" s="202"/>
      <c r="E119" s="202"/>
      <c r="H119" s="144"/>
      <c r="I119" s="144"/>
      <c r="K119" s="144"/>
      <c r="L119" s="144"/>
      <c r="M119" s="144"/>
    </row>
    <row r="120" spans="1:19" s="143" customFormat="1">
      <c r="A120" s="144"/>
      <c r="B120" s="171"/>
      <c r="C120" s="171"/>
      <c r="D120" s="202"/>
      <c r="E120" s="202"/>
      <c r="H120" s="144"/>
      <c r="I120" s="144"/>
      <c r="K120" s="144"/>
      <c r="L120" s="144"/>
      <c r="M120" s="258" t="s">
        <v>72</v>
      </c>
      <c r="N120" s="143" t="s">
        <v>72</v>
      </c>
      <c r="O120" s="143" t="s">
        <v>72</v>
      </c>
      <c r="P120" s="143" t="s">
        <v>123</v>
      </c>
    </row>
    <row r="121" spans="1:19" s="143" customFormat="1">
      <c r="A121" s="144"/>
      <c r="B121" s="171"/>
      <c r="C121" s="171"/>
      <c r="D121" s="202"/>
      <c r="E121" s="202"/>
      <c r="H121" s="144"/>
      <c r="I121" s="144"/>
      <c r="K121" s="144"/>
      <c r="L121" s="144"/>
      <c r="M121" s="144"/>
    </row>
    <row r="122" spans="1:19" s="143" customFormat="1">
      <c r="A122" s="144"/>
      <c r="B122" s="171"/>
      <c r="C122" s="171"/>
      <c r="D122" s="202"/>
      <c r="E122" s="202"/>
      <c r="H122" s="144"/>
      <c r="I122" s="144"/>
      <c r="K122" s="144"/>
      <c r="L122" s="144"/>
      <c r="M122" s="144"/>
    </row>
    <row r="123" spans="1:19" s="143" customFormat="1">
      <c r="A123" s="144"/>
      <c r="B123" s="171"/>
      <c r="C123" s="171"/>
      <c r="D123" s="202"/>
      <c r="E123" s="202"/>
      <c r="H123" s="144"/>
      <c r="I123" s="144"/>
      <c r="K123" s="144"/>
      <c r="L123" s="144"/>
      <c r="M123" s="144"/>
    </row>
    <row r="124" spans="1:19" s="143" customFormat="1">
      <c r="A124" s="144"/>
      <c r="B124" s="171"/>
      <c r="C124" s="171"/>
      <c r="D124" s="202"/>
      <c r="E124" s="202"/>
      <c r="H124" s="144"/>
      <c r="I124" s="144"/>
      <c r="K124" s="144"/>
      <c r="L124" s="144"/>
      <c r="M124" s="144"/>
    </row>
    <row r="125" spans="1:19" s="143" customFormat="1">
      <c r="A125" s="144"/>
      <c r="B125" s="171"/>
      <c r="C125" s="171"/>
      <c r="D125" s="202"/>
      <c r="E125" s="202"/>
      <c r="H125" s="144"/>
      <c r="I125" s="144"/>
      <c r="K125" s="144"/>
      <c r="L125" s="144"/>
      <c r="M125" s="144"/>
    </row>
    <row r="126" spans="1:19" s="143" customFormat="1">
      <c r="A126" s="144"/>
      <c r="B126" s="171"/>
      <c r="C126" s="171"/>
      <c r="D126" s="202"/>
      <c r="E126" s="202"/>
      <c r="H126" s="144"/>
      <c r="I126" s="144"/>
      <c r="K126" s="144"/>
      <c r="L126" s="144"/>
      <c r="M126" s="144"/>
    </row>
    <row r="127" spans="1:19" s="143" customFormat="1">
      <c r="A127" s="144"/>
      <c r="B127" s="171"/>
      <c r="C127" s="171"/>
      <c r="D127" s="202"/>
      <c r="E127" s="202"/>
      <c r="H127" s="144"/>
      <c r="I127" s="144"/>
      <c r="K127" s="144"/>
      <c r="L127" s="144"/>
      <c r="M127" s="144"/>
    </row>
    <row r="128" spans="1:19" s="143" customFormat="1">
      <c r="A128" s="144"/>
      <c r="B128" s="171"/>
      <c r="C128" s="171"/>
      <c r="D128" s="202"/>
      <c r="E128" s="202"/>
      <c r="H128" s="144"/>
      <c r="I128" s="144"/>
      <c r="K128" s="144"/>
      <c r="L128" s="144"/>
      <c r="M128" s="144"/>
    </row>
    <row r="129" spans="1:13" s="143" customFormat="1">
      <c r="A129" s="144"/>
      <c r="B129" s="171"/>
      <c r="C129" s="171"/>
      <c r="D129" s="202"/>
      <c r="E129" s="202"/>
      <c r="H129" s="144"/>
      <c r="I129" s="144"/>
      <c r="K129" s="144"/>
      <c r="L129" s="144"/>
      <c r="M129" s="144"/>
    </row>
    <row r="130" spans="1:13" s="143" customFormat="1">
      <c r="A130" s="144"/>
      <c r="B130" s="171"/>
      <c r="C130" s="171"/>
      <c r="D130" s="202"/>
      <c r="E130" s="202"/>
      <c r="H130" s="144"/>
      <c r="I130" s="144"/>
      <c r="K130" s="144"/>
      <c r="L130" s="144"/>
      <c r="M130" s="144"/>
    </row>
    <row r="131" spans="1:13" s="143" customFormat="1">
      <c r="A131" s="144"/>
      <c r="B131" s="171"/>
      <c r="C131" s="171"/>
      <c r="D131" s="202"/>
      <c r="E131" s="202"/>
      <c r="H131" s="144"/>
      <c r="I131" s="144"/>
      <c r="K131" s="144"/>
      <c r="L131" s="144"/>
      <c r="M131" s="144"/>
    </row>
    <row r="132" spans="1:13" s="143" customFormat="1">
      <c r="A132" s="144"/>
      <c r="B132" s="171"/>
      <c r="C132" s="171"/>
      <c r="D132" s="202"/>
      <c r="E132" s="202"/>
      <c r="H132" s="144"/>
      <c r="I132" s="144"/>
      <c r="K132" s="144"/>
      <c r="L132" s="144"/>
      <c r="M132" s="144"/>
    </row>
    <row r="133" spans="1:13" s="143" customFormat="1">
      <c r="A133" s="144"/>
      <c r="B133" s="171"/>
      <c r="C133" s="171"/>
      <c r="D133" s="202"/>
      <c r="E133" s="202"/>
      <c r="H133" s="144"/>
      <c r="I133" s="144"/>
      <c r="K133" s="144"/>
      <c r="L133" s="144"/>
      <c r="M133" s="144"/>
    </row>
    <row r="134" spans="1:13" s="143" customFormat="1">
      <c r="A134" s="144"/>
      <c r="B134" s="171"/>
      <c r="C134" s="171"/>
      <c r="D134" s="202"/>
      <c r="E134" s="202"/>
      <c r="H134" s="144"/>
      <c r="I134" s="144"/>
      <c r="K134" s="144"/>
      <c r="L134" s="144"/>
      <c r="M134" s="144"/>
    </row>
    <row r="135" spans="1:13" s="143" customFormat="1">
      <c r="A135" s="144"/>
      <c r="B135" s="171"/>
      <c r="C135" s="171"/>
      <c r="D135" s="202"/>
      <c r="E135" s="202"/>
      <c r="H135" s="144"/>
      <c r="I135" s="144"/>
      <c r="K135" s="144"/>
      <c r="L135" s="144"/>
      <c r="M135" s="144"/>
    </row>
    <row r="136" spans="1:13" s="143" customFormat="1">
      <c r="A136" s="144"/>
      <c r="B136" s="171"/>
      <c r="C136" s="171"/>
      <c r="D136" s="202"/>
      <c r="E136" s="202"/>
      <c r="H136" s="144"/>
      <c r="I136" s="144"/>
      <c r="K136" s="144"/>
      <c r="L136" s="144"/>
      <c r="M136" s="144"/>
    </row>
    <row r="137" spans="1:13" s="143" customFormat="1">
      <c r="A137" s="144"/>
      <c r="B137" s="171"/>
      <c r="C137" s="171"/>
      <c r="D137" s="202"/>
      <c r="E137" s="202"/>
      <c r="H137" s="144"/>
      <c r="I137" s="144"/>
      <c r="K137" s="144"/>
      <c r="L137" s="144"/>
      <c r="M137" s="144"/>
    </row>
    <row r="138" spans="1:13" s="143" customFormat="1">
      <c r="A138" s="144"/>
      <c r="B138" s="171"/>
      <c r="C138" s="171"/>
      <c r="D138" s="202"/>
      <c r="E138" s="202"/>
      <c r="H138" s="144"/>
      <c r="I138" s="144"/>
      <c r="K138" s="144"/>
      <c r="L138" s="144"/>
      <c r="M138" s="144"/>
    </row>
    <row r="139" spans="1:13" s="143" customFormat="1">
      <c r="A139" s="144"/>
      <c r="B139" s="171"/>
      <c r="C139" s="171"/>
      <c r="D139" s="202"/>
      <c r="E139" s="202"/>
      <c r="H139" s="144"/>
      <c r="I139" s="144"/>
      <c r="K139" s="144"/>
      <c r="L139" s="144"/>
      <c r="M139" s="144"/>
    </row>
    <row r="140" spans="1:13" s="143" customFormat="1">
      <c r="A140" s="144"/>
      <c r="B140" s="171"/>
      <c r="C140" s="171"/>
      <c r="D140" s="202"/>
      <c r="E140" s="202"/>
      <c r="H140" s="144"/>
      <c r="I140" s="144"/>
      <c r="K140" s="144"/>
      <c r="L140" s="144"/>
      <c r="M140" s="144"/>
    </row>
    <row r="141" spans="1:13" s="143" customFormat="1">
      <c r="A141" s="144"/>
      <c r="B141" s="171"/>
      <c r="C141" s="171"/>
      <c r="D141" s="202"/>
      <c r="E141" s="202"/>
      <c r="H141" s="144"/>
      <c r="I141" s="144"/>
      <c r="K141" s="144"/>
      <c r="L141" s="144"/>
      <c r="M141" s="144"/>
    </row>
    <row r="142" spans="1:13" s="143" customFormat="1">
      <c r="A142" s="144"/>
      <c r="B142" s="171"/>
      <c r="C142" s="171"/>
      <c r="D142" s="202"/>
      <c r="E142" s="202"/>
      <c r="H142" s="144"/>
      <c r="I142" s="144"/>
      <c r="K142" s="144"/>
      <c r="L142" s="144"/>
      <c r="M142" s="144"/>
    </row>
    <row r="143" spans="1:13" s="143" customFormat="1">
      <c r="A143" s="144"/>
      <c r="B143" s="171"/>
      <c r="C143" s="171"/>
      <c r="D143" s="202"/>
      <c r="E143" s="202"/>
      <c r="H143" s="144"/>
      <c r="I143" s="144"/>
      <c r="K143" s="144"/>
      <c r="L143" s="144"/>
      <c r="M143" s="144"/>
    </row>
  </sheetData>
  <mergeCells count="16">
    <mergeCell ref="M15:S15"/>
    <mergeCell ref="B7:C7"/>
    <mergeCell ref="B8:C8"/>
    <mergeCell ref="B9:C9"/>
    <mergeCell ref="B10:C10"/>
    <mergeCell ref="B12:C12"/>
    <mergeCell ref="B13:D13"/>
    <mergeCell ref="B3:D3"/>
    <mergeCell ref="B4:D4"/>
    <mergeCell ref="F4:V4"/>
    <mergeCell ref="B5:C6"/>
    <mergeCell ref="D5:D6"/>
    <mergeCell ref="F5:F6"/>
    <mergeCell ref="G5:J5"/>
    <mergeCell ref="K5:N5"/>
    <mergeCell ref="O5:R5"/>
  </mergeCells>
  <conditionalFormatting sqref="J12 V12 V8:V10 J7:J10 N7:N10 R7:R10">
    <cfRule type="cellIs" dxfId="49" priority="23" operator="lessThanOrEqual">
      <formula>-0.25</formula>
    </cfRule>
    <cfRule type="cellIs" dxfId="48" priority="24" operator="greaterThanOrEqual">
      <formula>0.25</formula>
    </cfRule>
  </conditionalFormatting>
  <conditionalFormatting sqref="V13">
    <cfRule type="cellIs" dxfId="47" priority="21" operator="lessThanOrEqual">
      <formula>-0.25</formula>
    </cfRule>
    <cfRule type="cellIs" dxfId="46" priority="22" operator="greaterThanOrEqual">
      <formula>0.25</formula>
    </cfRule>
  </conditionalFormatting>
  <conditionalFormatting sqref="J13">
    <cfRule type="cellIs" dxfId="45" priority="19" operator="lessThanOrEqual">
      <formula>-0.25</formula>
    </cfRule>
    <cfRule type="cellIs" dxfId="44" priority="20" operator="greaterThanOrEqual">
      <formula>0.25</formula>
    </cfRule>
  </conditionalFormatting>
  <conditionalFormatting sqref="V7">
    <cfRule type="cellIs" dxfId="43" priority="17" operator="lessThanOrEqual">
      <formula>-0.25</formula>
    </cfRule>
    <cfRule type="cellIs" dxfId="42" priority="18" operator="greaterThanOrEqual">
      <formula>0.25</formula>
    </cfRule>
  </conditionalFormatting>
  <conditionalFormatting sqref="V11">
    <cfRule type="cellIs" dxfId="41" priority="15" operator="lessThanOrEqual">
      <formula>-0.25</formula>
    </cfRule>
    <cfRule type="cellIs" dxfId="40" priority="16" operator="greaterThanOrEqual">
      <formula>0.25</formula>
    </cfRule>
  </conditionalFormatting>
  <conditionalFormatting sqref="J11">
    <cfRule type="cellIs" dxfId="39" priority="13" operator="lessThanOrEqual">
      <formula>-0.25</formula>
    </cfRule>
    <cfRule type="cellIs" dxfId="38" priority="14" operator="greaterThanOrEqual">
      <formula>0.25</formula>
    </cfRule>
  </conditionalFormatting>
  <conditionalFormatting sqref="N12">
    <cfRule type="cellIs" dxfId="37" priority="11" operator="lessThanOrEqual">
      <formula>-0.25</formula>
    </cfRule>
    <cfRule type="cellIs" dxfId="36" priority="12" operator="greaterThanOrEqual">
      <formula>0.25</formula>
    </cfRule>
  </conditionalFormatting>
  <conditionalFormatting sqref="N13">
    <cfRule type="cellIs" dxfId="35" priority="9" operator="lessThanOrEqual">
      <formula>-0.25</formula>
    </cfRule>
    <cfRule type="cellIs" dxfId="34" priority="10" operator="greaterThanOrEqual">
      <formula>0.25</formula>
    </cfRule>
  </conditionalFormatting>
  <conditionalFormatting sqref="N11">
    <cfRule type="cellIs" dxfId="33" priority="7" operator="lessThanOrEqual">
      <formula>-0.25</formula>
    </cfRule>
    <cfRule type="cellIs" dxfId="32" priority="8" operator="greaterThanOrEqual">
      <formula>0.25</formula>
    </cfRule>
  </conditionalFormatting>
  <conditionalFormatting sqref="R12">
    <cfRule type="cellIs" dxfId="31" priority="5" operator="lessThanOrEqual">
      <formula>-0.25</formula>
    </cfRule>
    <cfRule type="cellIs" dxfId="30" priority="6" operator="greaterThanOrEqual">
      <formula>0.25</formula>
    </cfRule>
  </conditionalFormatting>
  <conditionalFormatting sqref="R13">
    <cfRule type="cellIs" dxfId="29" priority="3" operator="lessThanOrEqual">
      <formula>-0.25</formula>
    </cfRule>
    <cfRule type="cellIs" dxfId="28" priority="4" operator="greaterThanOrEqual">
      <formula>0.25</formula>
    </cfRule>
  </conditionalFormatting>
  <conditionalFormatting sqref="R11">
    <cfRule type="cellIs" dxfId="27" priority="1" operator="lessThanOrEqual">
      <formula>-0.25</formula>
    </cfRule>
    <cfRule type="cellIs" dxfId="26" priority="2" operator="greaterThanOrEqual">
      <formula>0.25</formula>
    </cfRule>
  </conditionalFormatting>
  <pageMargins left="0" right="0" top="0.75" bottom="0.75" header="0.3" footer="0.3"/>
  <pageSetup paperSize="9" scale="76" fitToHeight="2" orientation="landscape" r:id="rId1"/>
  <ignoredErrors>
    <ignoredError sqref="J11 J1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73CEE2"/>
  </sheetPr>
  <dimension ref="B2:O51"/>
  <sheetViews>
    <sheetView showGridLines="0" topLeftCell="E14" zoomScale="115" zoomScaleNormal="115"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33203125" style="1" bestFit="1" customWidth="1"/>
    <col min="9" max="9" width="18.6640625" style="1" bestFit="1" customWidth="1"/>
    <col min="10" max="10" width="28.109375" style="1" bestFit="1" customWidth="1"/>
    <col min="11" max="11" width="15.88671875" style="1" bestFit="1" customWidth="1"/>
    <col min="12" max="12" width="16.88671875" style="1" bestFit="1" customWidth="1"/>
    <col min="13" max="13" width="10.88671875" style="1" bestFit="1" customWidth="1"/>
    <col min="14" max="14" width="10.44140625" style="1" bestFit="1" customWidth="1"/>
    <col min="15" max="15" width="17.10937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proposal'!D24</f>
        <v>Co-Funding</v>
      </c>
      <c r="C13" s="385"/>
      <c r="D13" s="321"/>
    </row>
    <row r="14" spans="2:15" s="22" customFormat="1" ht="25.35" customHeight="1" thickBot="1">
      <c r="B14" s="344" t="s">
        <v>48</v>
      </c>
      <c r="C14" s="322"/>
      <c r="D14" s="322"/>
      <c r="E14" s="322"/>
      <c r="F14" s="322"/>
      <c r="G14" s="322"/>
      <c r="H14" s="322"/>
      <c r="I14" s="322"/>
      <c r="J14" s="322"/>
      <c r="K14" s="322"/>
    </row>
    <row r="15" spans="2:15" s="32" customFormat="1" ht="51.6" customHeight="1">
      <c r="B15" s="401" t="s">
        <v>59</v>
      </c>
      <c r="C15" s="402"/>
      <c r="D15" s="68" t="s">
        <v>60</v>
      </c>
      <c r="E15" s="397" t="s">
        <v>61</v>
      </c>
      <c r="F15" s="398"/>
      <c r="G15" s="72" t="s">
        <v>62</v>
      </c>
      <c r="H15" s="84" t="s">
        <v>63</v>
      </c>
      <c r="I15" s="79" t="s">
        <v>69</v>
      </c>
      <c r="J15" s="72" t="s">
        <v>62</v>
      </c>
      <c r="K15" s="72" t="s">
        <v>71</v>
      </c>
      <c r="L15" s="73" t="s">
        <v>70</v>
      </c>
      <c r="M15" s="79" t="s">
        <v>11</v>
      </c>
      <c r="N15" s="72" t="s">
        <v>64</v>
      </c>
      <c r="O15" s="73" t="s">
        <v>65</v>
      </c>
    </row>
    <row r="16" spans="2:15" s="22" customFormat="1" ht="15" customHeight="1">
      <c r="B16" s="421"/>
      <c r="C16" s="421"/>
      <c r="D16" s="69"/>
      <c r="E16" s="396">
        <v>0</v>
      </c>
      <c r="F16" s="380"/>
      <c r="G16" s="59" t="s">
        <v>72</v>
      </c>
      <c r="H16" s="85">
        <v>0</v>
      </c>
      <c r="I16" s="80">
        <v>0</v>
      </c>
      <c r="J16" s="90" t="s">
        <v>72</v>
      </c>
      <c r="K16" s="60">
        <v>0</v>
      </c>
      <c r="L16" s="74">
        <v>0</v>
      </c>
      <c r="M16" s="91">
        <v>1</v>
      </c>
      <c r="N16" s="74"/>
      <c r="O16" s="74"/>
    </row>
    <row r="17" spans="2:15" s="22" customFormat="1" ht="15" customHeight="1">
      <c r="B17" s="421"/>
      <c r="C17" s="421"/>
      <c r="D17" s="69"/>
      <c r="E17" s="399"/>
      <c r="F17" s="400"/>
      <c r="G17" s="59"/>
      <c r="H17" s="85"/>
      <c r="I17" s="80"/>
      <c r="J17" s="60"/>
      <c r="K17" s="60"/>
      <c r="L17" s="74"/>
      <c r="M17" s="74"/>
      <c r="N17" s="74"/>
      <c r="O17" s="74"/>
    </row>
    <row r="18" spans="2:15" s="22" customFormat="1" ht="15" customHeight="1">
      <c r="B18" s="421"/>
      <c r="C18" s="421"/>
      <c r="D18" s="69"/>
      <c r="E18" s="399"/>
      <c r="F18" s="400"/>
      <c r="G18" s="59"/>
      <c r="H18" s="85"/>
      <c r="I18" s="80"/>
      <c r="J18" s="60"/>
      <c r="K18" s="60"/>
      <c r="L18" s="74"/>
      <c r="M18" s="91"/>
      <c r="N18" s="74"/>
      <c r="O18" s="74"/>
    </row>
    <row r="19" spans="2:15" s="22" customFormat="1" ht="15" customHeight="1">
      <c r="B19" s="421"/>
      <c r="C19" s="421"/>
      <c r="D19" s="69"/>
      <c r="E19" s="396"/>
      <c r="F19" s="380"/>
      <c r="G19" s="59"/>
      <c r="H19" s="85"/>
      <c r="I19" s="80"/>
      <c r="J19" s="60"/>
      <c r="K19" s="60"/>
      <c r="L19" s="74"/>
      <c r="M19" s="91"/>
      <c r="N19" s="74"/>
      <c r="O19" s="74"/>
    </row>
    <row r="20" spans="2:15" s="22" customFormat="1" ht="15" customHeight="1">
      <c r="B20" s="421"/>
      <c r="C20" s="421"/>
      <c r="D20" s="69"/>
      <c r="E20" s="396"/>
      <c r="F20" s="380"/>
      <c r="G20" s="59"/>
      <c r="H20" s="85"/>
      <c r="I20" s="80"/>
      <c r="J20" s="60"/>
      <c r="K20" s="60"/>
      <c r="L20" s="74"/>
      <c r="M20" s="91"/>
      <c r="N20" s="61"/>
      <c r="O20" s="92"/>
    </row>
    <row r="21" spans="2:15" s="22" customFormat="1" ht="15" customHeight="1">
      <c r="B21" s="421"/>
      <c r="C21" s="421"/>
      <c r="D21" s="69"/>
      <c r="E21" s="396"/>
      <c r="F21" s="380"/>
      <c r="G21" s="59"/>
      <c r="H21" s="85"/>
      <c r="I21" s="80"/>
      <c r="J21" s="60"/>
      <c r="K21" s="60"/>
      <c r="L21" s="74"/>
      <c r="M21" s="91"/>
      <c r="N21" s="61"/>
      <c r="O21" s="92"/>
    </row>
    <row r="22" spans="2:15" s="22" customFormat="1" ht="15" customHeight="1" thickBot="1">
      <c r="B22" s="418"/>
      <c r="C22" s="418"/>
      <c r="D22" s="70"/>
      <c r="E22" s="419"/>
      <c r="F22" s="420"/>
      <c r="G22" s="62"/>
      <c r="H22" s="86"/>
      <c r="I22" s="81"/>
      <c r="J22" s="56"/>
      <c r="K22" s="56"/>
      <c r="L22" s="75"/>
      <c r="M22" s="93"/>
      <c r="N22" s="63"/>
      <c r="O22" s="94"/>
    </row>
    <row r="23" spans="2:15" s="22" customFormat="1" ht="15" customHeight="1" thickBot="1">
      <c r="B23" s="414" t="s">
        <v>67</v>
      </c>
      <c r="C23" s="415"/>
      <c r="D23" s="57"/>
      <c r="E23" s="412">
        <f>SUM(E16:F22)</f>
        <v>0</v>
      </c>
      <c r="F23" s="413"/>
      <c r="G23" s="65"/>
      <c r="H23" s="58">
        <f>SUM(H16:H22)</f>
        <v>0</v>
      </c>
      <c r="I23" s="89">
        <f>SUM(I16:I22)</f>
        <v>0</v>
      </c>
      <c r="J23" s="89">
        <f t="shared" ref="J23:L23" si="0">SUM(J16:J22)</f>
        <v>0</v>
      </c>
      <c r="K23" s="89">
        <f t="shared" si="0"/>
        <v>0</v>
      </c>
      <c r="L23" s="89">
        <f t="shared" si="0"/>
        <v>0</v>
      </c>
      <c r="M23" s="95"/>
      <c r="N23" s="66"/>
      <c r="O23" s="67"/>
    </row>
    <row r="24" spans="2:15" s="22" customFormat="1" ht="15" customHeight="1">
      <c r="B24" s="409"/>
      <c r="C24" s="409"/>
      <c r="D24" s="71"/>
      <c r="E24" s="416"/>
      <c r="F24" s="417"/>
      <c r="G24" s="37"/>
      <c r="H24" s="87"/>
      <c r="I24" s="82"/>
      <c r="J24" s="37"/>
      <c r="K24" s="37"/>
      <c r="L24" s="76"/>
      <c r="M24" s="96"/>
      <c r="N24" s="64"/>
      <c r="O24" s="97"/>
    </row>
    <row r="25" spans="2:15" s="22" customFormat="1" ht="15" customHeight="1">
      <c r="B25" s="395"/>
      <c r="C25" s="395"/>
      <c r="D25" s="69"/>
      <c r="E25" s="396"/>
      <c r="F25" s="380"/>
      <c r="G25" s="60"/>
      <c r="H25" s="85"/>
      <c r="I25" s="80"/>
      <c r="J25" s="60"/>
      <c r="K25" s="60"/>
      <c r="L25" s="74"/>
      <c r="M25" s="91"/>
      <c r="N25" s="61"/>
      <c r="O25" s="92"/>
    </row>
    <row r="26" spans="2:15" s="22" customFormat="1" ht="15" customHeight="1">
      <c r="B26" s="395"/>
      <c r="C26" s="395"/>
      <c r="D26" s="69"/>
      <c r="E26" s="396"/>
      <c r="F26" s="380"/>
      <c r="G26" s="60"/>
      <c r="H26" s="85"/>
      <c r="I26" s="80"/>
      <c r="J26" s="60"/>
      <c r="K26" s="60"/>
      <c r="L26" s="74"/>
      <c r="M26" s="91"/>
      <c r="N26" s="61"/>
      <c r="O26" s="92"/>
    </row>
    <row r="27" spans="2:15" s="22" customFormat="1" ht="15" customHeight="1">
      <c r="B27" s="395"/>
      <c r="C27" s="395"/>
      <c r="D27" s="69"/>
      <c r="E27" s="396"/>
      <c r="F27" s="380"/>
      <c r="G27" s="60"/>
      <c r="H27" s="85"/>
      <c r="I27" s="80"/>
      <c r="J27" s="60"/>
      <c r="K27" s="60"/>
      <c r="L27" s="74"/>
      <c r="M27" s="91"/>
      <c r="N27" s="61"/>
      <c r="O27" s="92"/>
    </row>
    <row r="28" spans="2:15" s="22" customFormat="1" ht="15" customHeight="1">
      <c r="B28" s="395"/>
      <c r="C28" s="395"/>
      <c r="D28" s="69"/>
      <c r="E28" s="396"/>
      <c r="F28" s="380"/>
      <c r="G28" s="60"/>
      <c r="H28" s="85"/>
      <c r="I28" s="80"/>
      <c r="J28" s="60"/>
      <c r="K28" s="60"/>
      <c r="L28" s="74"/>
      <c r="M28" s="91"/>
      <c r="N28" s="61"/>
      <c r="O28" s="92"/>
    </row>
    <row r="29" spans="2:15" s="22" customFormat="1" ht="15" customHeight="1">
      <c r="B29" s="395"/>
      <c r="C29" s="395"/>
      <c r="D29" s="69"/>
      <c r="E29" s="396"/>
      <c r="F29" s="380"/>
      <c r="G29" s="60"/>
      <c r="H29" s="85"/>
      <c r="I29" s="80"/>
      <c r="J29" s="60"/>
      <c r="K29" s="60"/>
      <c r="L29" s="74"/>
      <c r="M29" s="91"/>
      <c r="N29" s="61"/>
      <c r="O29" s="92"/>
    </row>
    <row r="30" spans="2:15" s="22" customFormat="1" ht="15" customHeight="1">
      <c r="B30" s="403" t="s">
        <v>67</v>
      </c>
      <c r="C30" s="403"/>
      <c r="D30" s="69"/>
      <c r="E30" s="396">
        <f>SUM(E24:F29)</f>
        <v>0</v>
      </c>
      <c r="F30" s="380"/>
      <c r="G30" s="60"/>
      <c r="H30" s="85">
        <f>SUM(H24:H29)</f>
        <v>0</v>
      </c>
      <c r="I30" s="80"/>
      <c r="J30" s="60"/>
      <c r="K30" s="60"/>
      <c r="L30" s="74"/>
      <c r="M30" s="91"/>
      <c r="N30" s="61"/>
      <c r="O30" s="92"/>
    </row>
    <row r="31" spans="2:15" s="22" customFormat="1" ht="15" customHeight="1">
      <c r="B31" s="395"/>
      <c r="C31" s="395"/>
      <c r="D31" s="69"/>
      <c r="E31" s="396"/>
      <c r="F31" s="380"/>
      <c r="G31" s="60"/>
      <c r="H31" s="80"/>
      <c r="I31" s="80"/>
      <c r="J31" s="60"/>
      <c r="K31" s="60"/>
      <c r="L31" s="74"/>
      <c r="M31" s="91"/>
      <c r="N31" s="61"/>
      <c r="O31" s="92"/>
    </row>
    <row r="32" spans="2:15" s="22" customFormat="1" ht="15" customHeight="1">
      <c r="B32" s="395"/>
      <c r="C32" s="395"/>
      <c r="D32" s="69"/>
      <c r="E32" s="396"/>
      <c r="F32" s="380"/>
      <c r="G32" s="60"/>
      <c r="H32" s="80"/>
      <c r="I32" s="80"/>
      <c r="J32" s="60"/>
      <c r="K32" s="60"/>
      <c r="L32" s="74"/>
      <c r="M32" s="91"/>
      <c r="N32" s="61"/>
      <c r="O32" s="92"/>
    </row>
    <row r="33" spans="2:15" s="22" customFormat="1" ht="15" customHeight="1">
      <c r="B33" s="395"/>
      <c r="C33" s="395"/>
      <c r="D33" s="69"/>
      <c r="E33" s="396"/>
      <c r="F33" s="380"/>
      <c r="G33" s="60"/>
      <c r="H33" s="80"/>
      <c r="I33" s="80"/>
      <c r="J33" s="60"/>
      <c r="K33" s="60"/>
      <c r="L33" s="74"/>
      <c r="M33" s="91"/>
      <c r="N33" s="61"/>
      <c r="O33" s="92"/>
    </row>
    <row r="34" spans="2:15" s="22" customFormat="1" ht="15" customHeight="1">
      <c r="B34" s="395"/>
      <c r="C34" s="395"/>
      <c r="D34" s="69"/>
      <c r="E34" s="396"/>
      <c r="F34" s="380"/>
      <c r="G34" s="60"/>
      <c r="H34" s="80"/>
      <c r="I34" s="80"/>
      <c r="J34" s="60"/>
      <c r="K34" s="60"/>
      <c r="L34" s="74"/>
      <c r="M34" s="91"/>
      <c r="N34" s="61"/>
      <c r="O34" s="92"/>
    </row>
    <row r="35" spans="2:15" s="22" customFormat="1" ht="15" customHeight="1">
      <c r="B35" s="395"/>
      <c r="C35" s="395"/>
      <c r="D35" s="69"/>
      <c r="E35" s="396"/>
      <c r="F35" s="380"/>
      <c r="G35" s="60"/>
      <c r="H35" s="80"/>
      <c r="I35" s="80"/>
      <c r="J35" s="60"/>
      <c r="K35" s="60"/>
      <c r="L35" s="74"/>
      <c r="M35" s="91"/>
      <c r="N35" s="61"/>
      <c r="O35" s="92"/>
    </row>
    <row r="36" spans="2:15" s="22" customFormat="1" ht="15" customHeight="1">
      <c r="B36" s="395"/>
      <c r="C36" s="395"/>
      <c r="D36" s="69"/>
      <c r="E36" s="396"/>
      <c r="F36" s="380"/>
      <c r="G36" s="60"/>
      <c r="H36" s="80"/>
      <c r="I36" s="80"/>
      <c r="J36" s="60"/>
      <c r="K36" s="60"/>
      <c r="L36" s="74"/>
      <c r="M36" s="91"/>
      <c r="N36" s="61"/>
      <c r="O36" s="92"/>
    </row>
    <row r="37" spans="2:15" s="22" customFormat="1" ht="15" customHeight="1">
      <c r="B37" s="395"/>
      <c r="C37" s="395"/>
      <c r="D37" s="69"/>
      <c r="E37" s="396"/>
      <c r="F37" s="380"/>
      <c r="G37" s="60"/>
      <c r="H37" s="80"/>
      <c r="I37" s="80"/>
      <c r="J37" s="60"/>
      <c r="K37" s="60"/>
      <c r="L37" s="74"/>
      <c r="M37" s="91"/>
      <c r="N37" s="61"/>
      <c r="O37" s="92"/>
    </row>
    <row r="38" spans="2:15" s="22" customFormat="1" ht="15" customHeight="1">
      <c r="B38" s="395"/>
      <c r="C38" s="395"/>
      <c r="D38" s="69"/>
      <c r="E38" s="396"/>
      <c r="F38" s="380"/>
      <c r="G38" s="60"/>
      <c r="H38" s="85"/>
      <c r="I38" s="80"/>
      <c r="J38" s="60"/>
      <c r="K38" s="60"/>
      <c r="L38" s="74"/>
      <c r="M38" s="91"/>
      <c r="N38" s="61"/>
      <c r="O38" s="92"/>
    </row>
    <row r="39" spans="2:15" s="22" customFormat="1" ht="15" customHeight="1">
      <c r="B39" s="395"/>
      <c r="C39" s="395"/>
      <c r="D39" s="69"/>
      <c r="E39" s="396"/>
      <c r="F39" s="380"/>
      <c r="G39" s="60"/>
      <c r="H39" s="85"/>
      <c r="I39" s="80"/>
      <c r="J39" s="60"/>
      <c r="K39" s="60"/>
      <c r="L39" s="74"/>
      <c r="M39" s="91"/>
      <c r="N39" s="61"/>
      <c r="O39" s="92"/>
    </row>
    <row r="40" spans="2:15" s="22" customFormat="1" ht="15" customHeight="1">
      <c r="B40" s="395"/>
      <c r="C40" s="395"/>
      <c r="D40" s="69"/>
      <c r="E40" s="396"/>
      <c r="F40" s="380"/>
      <c r="G40" s="60"/>
      <c r="H40" s="85"/>
      <c r="I40" s="80"/>
      <c r="J40" s="60"/>
      <c r="K40" s="60"/>
      <c r="L40" s="74"/>
      <c r="M40" s="91"/>
      <c r="N40" s="61"/>
      <c r="O40" s="92"/>
    </row>
    <row r="41" spans="2:15" s="22" customFormat="1" ht="15" customHeight="1">
      <c r="B41" s="395"/>
      <c r="C41" s="395"/>
      <c r="D41" s="69"/>
      <c r="E41" s="396"/>
      <c r="F41" s="380"/>
      <c r="G41" s="60"/>
      <c r="H41" s="85"/>
      <c r="I41" s="80"/>
      <c r="J41" s="60"/>
      <c r="K41" s="60"/>
      <c r="L41" s="74"/>
      <c r="M41" s="91"/>
      <c r="N41" s="61"/>
      <c r="O41" s="92"/>
    </row>
    <row r="42" spans="2:15" s="22" customFormat="1" ht="15" customHeight="1">
      <c r="B42" s="395"/>
      <c r="C42" s="395"/>
      <c r="D42" s="69"/>
      <c r="E42" s="396"/>
      <c r="F42" s="380"/>
      <c r="G42" s="60"/>
      <c r="H42" s="85"/>
      <c r="I42" s="80"/>
      <c r="J42" s="60"/>
      <c r="K42" s="60"/>
      <c r="L42" s="74"/>
      <c r="M42" s="91"/>
      <c r="N42" s="61"/>
      <c r="O42" s="92"/>
    </row>
    <row r="43" spans="2:15" s="22" customFormat="1" ht="15" customHeight="1">
      <c r="B43" s="395"/>
      <c r="C43" s="395"/>
      <c r="D43" s="69"/>
      <c r="E43" s="396"/>
      <c r="F43" s="380"/>
      <c r="G43" s="60"/>
      <c r="H43" s="85"/>
      <c r="I43" s="80"/>
      <c r="J43" s="60"/>
      <c r="K43" s="60"/>
      <c r="L43" s="74"/>
      <c r="M43" s="91"/>
      <c r="N43" s="61"/>
      <c r="O43" s="92"/>
    </row>
    <row r="44" spans="2:15" s="22" customFormat="1" ht="15" customHeight="1">
      <c r="B44" s="395"/>
      <c r="C44" s="395"/>
      <c r="D44" s="69"/>
      <c r="E44" s="396"/>
      <c r="F44" s="380"/>
      <c r="G44" s="60"/>
      <c r="H44" s="85"/>
      <c r="I44" s="80"/>
      <c r="J44" s="60"/>
      <c r="K44" s="60"/>
      <c r="L44" s="74"/>
      <c r="M44" s="91"/>
      <c r="N44" s="61"/>
      <c r="O44" s="92"/>
    </row>
    <row r="45" spans="2:15" s="22" customFormat="1" ht="15" customHeight="1">
      <c r="B45" s="395"/>
      <c r="C45" s="395"/>
      <c r="D45" s="69"/>
      <c r="E45" s="396"/>
      <c r="F45" s="380"/>
      <c r="G45" s="60"/>
      <c r="H45" s="85"/>
      <c r="I45" s="80"/>
      <c r="J45" s="60"/>
      <c r="K45" s="60"/>
      <c r="L45" s="74"/>
      <c r="M45" s="91"/>
      <c r="N45" s="61"/>
      <c r="O45" s="92"/>
    </row>
    <row r="46" spans="2:15" s="22" customFormat="1" ht="15" customHeight="1">
      <c r="B46" s="395"/>
      <c r="C46" s="395"/>
      <c r="D46" s="69"/>
      <c r="E46" s="396"/>
      <c r="F46" s="380"/>
      <c r="G46" s="60"/>
      <c r="H46" s="85"/>
      <c r="I46" s="80"/>
      <c r="J46" s="60"/>
      <c r="K46" s="60"/>
      <c r="L46" s="74"/>
      <c r="M46" s="91"/>
      <c r="N46" s="61"/>
      <c r="O46" s="92"/>
    </row>
    <row r="47" spans="2:15" s="22" customFormat="1" ht="15" customHeight="1">
      <c r="B47" s="395"/>
      <c r="C47" s="395"/>
      <c r="D47" s="69"/>
      <c r="E47" s="396"/>
      <c r="F47" s="380"/>
      <c r="G47" s="60"/>
      <c r="H47" s="85"/>
      <c r="I47" s="80"/>
      <c r="J47" s="60"/>
      <c r="K47" s="60"/>
      <c r="L47" s="74"/>
      <c r="M47" s="91"/>
      <c r="N47" s="61"/>
      <c r="O47" s="92"/>
    </row>
    <row r="48" spans="2:15" s="22" customFormat="1" ht="20.100000000000001" customHeight="1">
      <c r="B48" s="395"/>
      <c r="C48" s="395"/>
      <c r="D48" s="69"/>
      <c r="E48" s="396"/>
      <c r="F48" s="380"/>
      <c r="G48" s="60"/>
      <c r="H48" s="85"/>
      <c r="I48" s="80"/>
      <c r="J48" s="60"/>
      <c r="K48" s="60"/>
      <c r="L48" s="74"/>
      <c r="M48" s="91"/>
      <c r="N48" s="61"/>
      <c r="O48" s="92"/>
    </row>
    <row r="49" spans="2:15" s="22" customFormat="1" ht="15" customHeight="1">
      <c r="B49" s="395"/>
      <c r="C49" s="395"/>
      <c r="D49" s="69"/>
      <c r="E49" s="396"/>
      <c r="F49" s="380"/>
      <c r="G49" s="60"/>
      <c r="H49" s="85"/>
      <c r="I49" s="80"/>
      <c r="J49" s="60"/>
      <c r="K49" s="60"/>
      <c r="L49" s="74"/>
      <c r="M49" s="91"/>
      <c r="N49" s="61"/>
      <c r="O49" s="92"/>
    </row>
    <row r="50" spans="2:15" ht="15" customHeight="1" thickBot="1">
      <c r="B50" s="338" t="s">
        <v>18</v>
      </c>
      <c r="C50" s="339"/>
      <c r="D50" s="404"/>
      <c r="E50" s="424">
        <f>E23</f>
        <v>0</v>
      </c>
      <c r="F50" s="425"/>
      <c r="G50" s="77"/>
      <c r="H50" s="88">
        <f>H23</f>
        <v>0</v>
      </c>
      <c r="I50" s="83">
        <f>I23</f>
        <v>0</v>
      </c>
      <c r="J50" s="77"/>
      <c r="K50" s="77">
        <f>K23</f>
        <v>0</v>
      </c>
      <c r="L50" s="78">
        <f>L23</f>
        <v>0</v>
      </c>
      <c r="M50" s="83"/>
      <c r="N50" s="77"/>
      <c r="O50" s="98"/>
    </row>
    <row r="51" spans="2:15" ht="15" customHeight="1" thickTop="1">
      <c r="B51" s="22"/>
      <c r="C51" s="22"/>
      <c r="D51" s="22"/>
      <c r="E51" s="22"/>
      <c r="F51" s="22"/>
      <c r="G51" s="22"/>
      <c r="H51" s="22"/>
      <c r="I51" s="22"/>
      <c r="J51" s="22"/>
      <c r="K51" s="22"/>
      <c r="L51" s="22"/>
      <c r="M51" s="22"/>
      <c r="N51" s="22"/>
      <c r="O51" s="22"/>
    </row>
  </sheetData>
  <sheetProtection formatCells="0" formatColumns="0" formatRows="0" insertColumns="0" insertRows="0" insertHyperlinks="0" deleteColumns="0" deleteRows="0" selectLockedCells="1" sort="0" autoFilter="0" pivotTables="0"/>
  <mergeCells count="76">
    <mergeCell ref="B49:C49"/>
    <mergeCell ref="E49:F49"/>
    <mergeCell ref="B50:D50"/>
    <mergeCell ref="E50:F50"/>
    <mergeCell ref="B47:C47"/>
    <mergeCell ref="E47:F47"/>
    <mergeCell ref="E48:F48"/>
    <mergeCell ref="B48:C48"/>
    <mergeCell ref="B44:C44"/>
    <mergeCell ref="E44:F44"/>
    <mergeCell ref="B45:C45"/>
    <mergeCell ref="E45:F45"/>
    <mergeCell ref="B46:C46"/>
    <mergeCell ref="E46:F46"/>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E20:F20"/>
    <mergeCell ref="E21:F21"/>
    <mergeCell ref="B22:C22"/>
    <mergeCell ref="E22:F22"/>
    <mergeCell ref="B16:C21"/>
    <mergeCell ref="E17:F17"/>
    <mergeCell ref="E18:F18"/>
    <mergeCell ref="E19:F19"/>
    <mergeCell ref="B13:D13"/>
    <mergeCell ref="B14:K14"/>
    <mergeCell ref="B15:C15"/>
    <mergeCell ref="E15:F15"/>
    <mergeCell ref="E16:F16"/>
    <mergeCell ref="B4:C10"/>
    <mergeCell ref="E4:G4"/>
    <mergeCell ref="E5:G5"/>
    <mergeCell ref="E6:G6"/>
    <mergeCell ref="E7:G7"/>
    <mergeCell ref="E9:G9"/>
    <mergeCell ref="E10:G10"/>
  </mergeCells>
  <conditionalFormatting sqref="O50">
    <cfRule type="cellIs" dxfId="1" priority="1" operator="lessThanOrEqual">
      <formula>-0.25</formula>
    </cfRule>
    <cfRule type="cellIs" dxfId="0" priority="2" operator="greaterThanOrEqual">
      <formula>0.25</formula>
    </cfRule>
  </conditionalFormatting>
  <pageMargins left="0.7" right="0.7" top="0.75" bottom="0.75" header="0.3" footer="0.3"/>
  <pageSetup paperSize="9" scale="52"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900-000000000000}">
          <x14:formula1>
            <xm:f>'EDU-Syria budget proposal'!$AT$1:$AT$8</xm:f>
          </x14:formula1>
          <xm:sqref>M16 M18:M49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19"/>
  <sheetViews>
    <sheetView showGridLines="0" view="pageBreakPreview" zoomScale="70" zoomScaleNormal="110" zoomScaleSheetLayoutView="70" workbookViewId="0">
      <selection activeCell="B16" sqref="B16:D19"/>
    </sheetView>
  </sheetViews>
  <sheetFormatPr defaultColWidth="8.5546875" defaultRowHeight="13.2"/>
  <cols>
    <col min="1" max="1" width="8.5546875" style="24"/>
    <col min="2" max="2" width="16.109375" style="24" customWidth="1"/>
    <col min="3" max="3" width="70.88671875" style="24" customWidth="1"/>
    <col min="4" max="4" width="110.44140625" style="24" customWidth="1"/>
    <col min="5" max="16384" width="8.5546875" style="24"/>
  </cols>
  <sheetData>
    <row r="1" spans="2:46" s="1" customFormat="1" ht="15" customHeight="1"/>
    <row r="2" spans="2:46" s="1" customFormat="1" ht="25.35" customHeight="1">
      <c r="B2" s="33"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T2" s="15" t="s">
        <v>1</v>
      </c>
    </row>
    <row r="3" spans="2:46" s="1" customFormat="1" ht="1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T3" s="15">
        <v>1</v>
      </c>
    </row>
    <row r="4" spans="2:46" ht="25.35" customHeight="1">
      <c r="B4" s="320" t="s">
        <v>47</v>
      </c>
      <c r="C4" s="321"/>
      <c r="D4" s="22"/>
      <c r="E4" s="22"/>
      <c r="F4" s="22"/>
      <c r="G4" s="22"/>
      <c r="H4" s="22"/>
      <c r="I4" s="22"/>
      <c r="J4" s="22"/>
      <c r="K4" s="22"/>
    </row>
    <row r="5" spans="2:46" ht="25.35" customHeight="1">
      <c r="B5" s="322" t="s">
        <v>48</v>
      </c>
      <c r="C5" s="322"/>
      <c r="D5" s="322"/>
      <c r="E5" s="22"/>
      <c r="F5" s="22"/>
      <c r="G5" s="22"/>
      <c r="H5" s="22"/>
      <c r="I5" s="22"/>
      <c r="J5" s="22"/>
      <c r="K5" s="22"/>
    </row>
    <row r="6" spans="2:46" ht="35.1" customHeight="1">
      <c r="B6" s="43" t="s">
        <v>49</v>
      </c>
      <c r="C6" s="43" t="s">
        <v>16</v>
      </c>
      <c r="D6" s="44" t="s">
        <v>50</v>
      </c>
    </row>
    <row r="7" spans="2:46" ht="110.1" customHeight="1">
      <c r="B7" s="45" t="s">
        <v>24</v>
      </c>
      <c r="C7" s="53" t="s">
        <v>25</v>
      </c>
      <c r="D7" s="46" t="s">
        <v>51</v>
      </c>
    </row>
    <row r="8" spans="2:46" ht="200.1" customHeight="1">
      <c r="B8" s="47" t="s">
        <v>26</v>
      </c>
      <c r="C8" s="54" t="s">
        <v>27</v>
      </c>
      <c r="D8" s="48" t="s">
        <v>52</v>
      </c>
    </row>
    <row r="9" spans="2:46" ht="55.35" customHeight="1">
      <c r="B9" s="47" t="s">
        <v>28</v>
      </c>
      <c r="C9" s="54" t="s">
        <v>29</v>
      </c>
      <c r="D9" s="48" t="s">
        <v>53</v>
      </c>
    </row>
    <row r="10" spans="2:46" ht="35.1" customHeight="1">
      <c r="B10" s="47" t="s">
        <v>30</v>
      </c>
      <c r="C10" s="54" t="s">
        <v>31</v>
      </c>
      <c r="D10" s="48" t="s">
        <v>54</v>
      </c>
    </row>
    <row r="11" spans="2:46" ht="35.1" customHeight="1">
      <c r="B11" s="47" t="s">
        <v>32</v>
      </c>
      <c r="C11" s="54" t="s">
        <v>33</v>
      </c>
      <c r="D11" s="48" t="s">
        <v>55</v>
      </c>
    </row>
    <row r="12" spans="2:46" ht="55.35" customHeight="1">
      <c r="B12" s="47" t="s">
        <v>34</v>
      </c>
      <c r="C12" s="54" t="s">
        <v>35</v>
      </c>
      <c r="D12" s="48" t="s">
        <v>56</v>
      </c>
    </row>
    <row r="13" spans="2:46" ht="20.100000000000001" customHeight="1" thickBot="1">
      <c r="B13" s="49" t="s">
        <v>36</v>
      </c>
      <c r="C13" s="55" t="s">
        <v>57</v>
      </c>
      <c r="D13" s="50"/>
    </row>
    <row r="14" spans="2:46" ht="13.8" thickTop="1">
      <c r="B14" s="51"/>
      <c r="C14" s="51"/>
      <c r="D14" s="52"/>
    </row>
    <row r="15" spans="2:46" ht="13.8" thickBot="1"/>
    <row r="16" spans="2:46" ht="12.6" customHeight="1">
      <c r="B16" s="323" t="s">
        <v>58</v>
      </c>
      <c r="C16" s="324"/>
      <c r="D16" s="325"/>
    </row>
    <row r="17" spans="2:4" ht="12.6" customHeight="1">
      <c r="B17" s="326"/>
      <c r="C17" s="327"/>
      <c r="D17" s="328"/>
    </row>
    <row r="18" spans="2:4" ht="12.6" customHeight="1">
      <c r="B18" s="326"/>
      <c r="C18" s="327"/>
      <c r="D18" s="328"/>
    </row>
    <row r="19" spans="2:4" ht="12.6" customHeight="1" thickBot="1">
      <c r="B19" s="329"/>
      <c r="C19" s="330"/>
      <c r="D19" s="331"/>
    </row>
  </sheetData>
  <sheetProtection algorithmName="SHA-512" hashValue="Ds2j8dpbdQR3my1IVbu/tJpYQANtO+29lQM4lv9RmQMENgKFPC3kibph3/qwoT6Pt68aoq72Qw6TL+otSxl0tQ==" saltValue="k5UYBhFCXmf2n5bi+4Ea9Q==" spinCount="100000" sheet="1" objects="1" scenarios="1"/>
  <mergeCells count="3">
    <mergeCell ref="B4:C4"/>
    <mergeCell ref="B5:D5"/>
    <mergeCell ref="B16:D19"/>
  </mergeCell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54179"/>
    <pageSetUpPr fitToPage="1"/>
  </sheetPr>
  <dimension ref="A1:AT58"/>
  <sheetViews>
    <sheetView showGridLines="0" tabSelected="1" topLeftCell="A25" zoomScale="70" zoomScaleNormal="70" workbookViewId="0">
      <selection activeCell="B53" sqref="B53:AN55"/>
    </sheetView>
  </sheetViews>
  <sheetFormatPr defaultColWidth="9.44140625" defaultRowHeight="15" customHeight="1" outlineLevelCol="1"/>
  <cols>
    <col min="1" max="1" width="3.33203125" style="2" customWidth="1"/>
    <col min="2" max="2" width="10.5546875" style="2" customWidth="1"/>
    <col min="3" max="3" width="5" style="2" customWidth="1"/>
    <col min="4" max="4" width="67.5546875" style="2" customWidth="1"/>
    <col min="5" max="5" width="8.109375" style="2" customWidth="1"/>
    <col min="6" max="6" width="10" style="2" customWidth="1"/>
    <col min="7" max="7" width="16" style="289" customWidth="1"/>
    <col min="8" max="8" width="16" style="2" customWidth="1"/>
    <col min="9" max="10" width="2.5546875" style="2" customWidth="1"/>
    <col min="11" max="11" width="16.44140625" style="2" hidden="1" customWidth="1"/>
    <col min="12" max="14" width="16.44140625" style="2" hidden="1" customWidth="1" outlineLevel="1"/>
    <col min="15" max="15" width="2.5546875" style="2" hidden="1" customWidth="1" collapsed="1"/>
    <col min="16" max="16" width="16.44140625" style="2" hidden="1" customWidth="1"/>
    <col min="17" max="19" width="16.44140625" style="2" hidden="1" customWidth="1" outlineLevel="1"/>
    <col min="20" max="20" width="2.5546875" style="2" hidden="1" customWidth="1" collapsed="1"/>
    <col min="21" max="21" width="16.44140625" style="2" hidden="1" customWidth="1"/>
    <col min="22" max="24" width="16.44140625" style="2" hidden="1" customWidth="1" outlineLevel="1"/>
    <col min="25" max="25" width="2.5546875" style="2" hidden="1" customWidth="1" collapsed="1"/>
    <col min="26" max="26" width="16.44140625" style="2" hidden="1" customWidth="1"/>
    <col min="27" max="29" width="16.44140625" style="2" hidden="1" customWidth="1" outlineLevel="1"/>
    <col min="30" max="30" width="2.5546875" style="2" hidden="1" customWidth="1" collapsed="1"/>
    <col min="31" max="31" width="16.44140625" style="2" hidden="1" customWidth="1"/>
    <col min="32" max="34" width="16.44140625" style="2" hidden="1" customWidth="1" outlineLevel="1"/>
    <col min="35" max="35" width="2.5546875" style="2" hidden="1" customWidth="1" collapsed="1"/>
    <col min="36" max="40" width="16.44140625" style="2" hidden="1" customWidth="1"/>
    <col min="41" max="41" width="4.44140625" style="2" customWidth="1"/>
    <col min="42" max="42" width="13.44140625" style="2" customWidth="1"/>
    <col min="43" max="43" width="28.21875" style="2" customWidth="1"/>
    <col min="44" max="44" width="9.44140625" style="2"/>
    <col min="45" max="45" width="12.5546875" style="2" bestFit="1" customWidth="1"/>
    <col min="46" max="16384" width="9.44140625" style="2"/>
  </cols>
  <sheetData>
    <row r="1" spans="1:46" ht="15" customHeight="1">
      <c r="A1" s="1"/>
      <c r="B1" s="1"/>
      <c r="C1" s="1"/>
      <c r="D1" s="1"/>
      <c r="E1" s="1"/>
      <c r="F1" s="1"/>
      <c r="G1" s="28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6" ht="25.35" customHeight="1">
      <c r="A2" s="1"/>
      <c r="B2" s="33" t="s">
        <v>0</v>
      </c>
      <c r="C2" s="4"/>
      <c r="D2" s="4"/>
      <c r="E2" s="4"/>
      <c r="F2" s="4"/>
      <c r="G2" s="28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T2" s="5" t="s">
        <v>1</v>
      </c>
    </row>
    <row r="3" spans="1:46" ht="16.8" customHeight="1">
      <c r="A3" s="1"/>
      <c r="B3" s="3"/>
      <c r="C3" s="4"/>
      <c r="D3" s="4"/>
      <c r="E3" s="4"/>
      <c r="F3" s="4"/>
      <c r="G3" s="285"/>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T3" s="5">
        <v>1</v>
      </c>
    </row>
    <row r="4" spans="1:46" s="10" customFormat="1" ht="17.399999999999999">
      <c r="A4" s="6"/>
      <c r="B4" s="346" t="s">
        <v>2</v>
      </c>
      <c r="C4" s="347"/>
      <c r="D4" s="34" t="s">
        <v>3</v>
      </c>
      <c r="E4" s="34"/>
      <c r="F4" s="264"/>
      <c r="G4" s="440"/>
      <c r="H4" s="361"/>
      <c r="I4" s="432"/>
      <c r="J4" s="7"/>
      <c r="K4" s="7"/>
      <c r="L4" s="7"/>
      <c r="M4" s="7"/>
      <c r="N4" s="8"/>
      <c r="O4" s="8"/>
      <c r="P4" s="8"/>
      <c r="Q4" s="8"/>
      <c r="R4" s="8"/>
      <c r="S4" s="8"/>
      <c r="T4" s="8"/>
      <c r="U4" s="8"/>
      <c r="V4" s="8"/>
      <c r="W4" s="8"/>
      <c r="X4" s="8"/>
      <c r="Y4" s="8"/>
      <c r="Z4" s="8"/>
      <c r="AA4" s="8"/>
      <c r="AB4" s="8"/>
      <c r="AC4" s="8"/>
      <c r="AD4" s="8"/>
      <c r="AE4" s="8"/>
      <c r="AF4" s="8"/>
      <c r="AG4" s="8"/>
      <c r="AH4" s="8"/>
      <c r="AI4" s="8"/>
      <c r="AJ4" s="9"/>
      <c r="AK4" s="6"/>
      <c r="AL4" s="6"/>
      <c r="AM4" s="6"/>
      <c r="AN4" s="6"/>
      <c r="AT4" s="5">
        <v>2</v>
      </c>
    </row>
    <row r="5" spans="1:46" s="10" customFormat="1" ht="17.100000000000001" hidden="1" customHeight="1">
      <c r="A5" s="6"/>
      <c r="B5" s="348"/>
      <c r="C5" s="349"/>
      <c r="D5" s="35" t="s">
        <v>4</v>
      </c>
      <c r="E5" s="35"/>
      <c r="F5" s="265"/>
      <c r="G5" s="441" t="s">
        <v>5</v>
      </c>
      <c r="H5" s="433"/>
      <c r="I5" s="434"/>
      <c r="J5" s="7"/>
      <c r="K5" s="7"/>
      <c r="L5" s="7"/>
      <c r="M5" s="7"/>
      <c r="N5" s="11"/>
      <c r="O5" s="11"/>
      <c r="P5" s="11"/>
      <c r="Q5" s="11"/>
      <c r="R5" s="11"/>
      <c r="S5" s="11"/>
      <c r="T5" s="11"/>
      <c r="U5" s="11"/>
      <c r="V5" s="11"/>
      <c r="W5" s="11"/>
      <c r="X5" s="11"/>
      <c r="Y5" s="11"/>
      <c r="Z5" s="11"/>
      <c r="AA5" s="11"/>
      <c r="AB5" s="11"/>
      <c r="AC5" s="11"/>
      <c r="AD5" s="11"/>
      <c r="AE5" s="11"/>
      <c r="AF5" s="11"/>
      <c r="AG5" s="11"/>
      <c r="AH5" s="11"/>
      <c r="AI5" s="11"/>
      <c r="AJ5" s="9"/>
      <c r="AK5" s="6"/>
      <c r="AL5" s="6"/>
      <c r="AM5" s="11"/>
      <c r="AN5" s="11"/>
      <c r="AT5" s="5">
        <v>3</v>
      </c>
    </row>
    <row r="6" spans="1:46" s="10" customFormat="1" ht="17.399999999999999">
      <c r="A6" s="6"/>
      <c r="B6" s="348"/>
      <c r="C6" s="349"/>
      <c r="D6" s="35" t="s">
        <v>6</v>
      </c>
      <c r="E6" s="35"/>
      <c r="F6" s="265"/>
      <c r="G6" s="441"/>
      <c r="H6" s="433"/>
      <c r="I6" s="434"/>
      <c r="J6" s="7"/>
      <c r="K6" s="7"/>
      <c r="L6" s="7"/>
      <c r="M6" s="7"/>
      <c r="N6" s="11"/>
      <c r="O6" s="11"/>
      <c r="P6" s="11"/>
      <c r="Q6" s="11"/>
      <c r="R6" s="11"/>
      <c r="S6" s="11"/>
      <c r="T6" s="11"/>
      <c r="U6" s="11"/>
      <c r="V6" s="11"/>
      <c r="W6" s="11"/>
      <c r="X6" s="11"/>
      <c r="Y6" s="11"/>
      <c r="Z6" s="11"/>
      <c r="AA6" s="11"/>
      <c r="AB6" s="11"/>
      <c r="AC6" s="11"/>
      <c r="AD6" s="11"/>
      <c r="AE6" s="11"/>
      <c r="AF6" s="11"/>
      <c r="AG6" s="11"/>
      <c r="AH6" s="11"/>
      <c r="AI6" s="11"/>
      <c r="AJ6" s="9"/>
      <c r="AK6" s="6"/>
      <c r="AL6" s="6"/>
      <c r="AM6" s="11"/>
      <c r="AN6" s="11"/>
      <c r="AT6" s="5">
        <v>4</v>
      </c>
    </row>
    <row r="7" spans="1:46" s="10" customFormat="1" ht="17.399999999999999">
      <c r="A7" s="6"/>
      <c r="B7" s="348"/>
      <c r="C7" s="349"/>
      <c r="D7" s="35" t="s">
        <v>7</v>
      </c>
      <c r="E7" s="35"/>
      <c r="F7" s="265"/>
      <c r="G7" s="442"/>
      <c r="H7" s="435"/>
      <c r="I7" s="436"/>
      <c r="J7" s="12"/>
      <c r="K7" s="12"/>
      <c r="L7" s="12"/>
      <c r="M7" s="12"/>
      <c r="N7" s="13"/>
      <c r="O7" s="13"/>
      <c r="P7" s="13"/>
      <c r="Q7" s="13"/>
      <c r="R7" s="13"/>
      <c r="S7" s="13"/>
      <c r="T7" s="13"/>
      <c r="U7" s="13"/>
      <c r="V7" s="13"/>
      <c r="W7" s="13"/>
      <c r="X7" s="13"/>
      <c r="Y7" s="13"/>
      <c r="Z7" s="13"/>
      <c r="AA7" s="13"/>
      <c r="AB7" s="13"/>
      <c r="AC7" s="13"/>
      <c r="AD7" s="13"/>
      <c r="AE7" s="13"/>
      <c r="AF7" s="13"/>
      <c r="AG7" s="13"/>
      <c r="AH7" s="13"/>
      <c r="AI7" s="13"/>
      <c r="AJ7" s="14"/>
      <c r="AK7" s="15"/>
      <c r="AL7" s="15"/>
      <c r="AM7" s="15"/>
      <c r="AN7" s="15"/>
      <c r="AT7" s="5">
        <v>5</v>
      </c>
    </row>
    <row r="8" spans="1:46" s="10" customFormat="1" ht="17.399999999999999">
      <c r="A8" s="6"/>
      <c r="B8" s="348"/>
      <c r="C8" s="349"/>
      <c r="D8" s="35" t="s">
        <v>8</v>
      </c>
      <c r="E8" s="35"/>
      <c r="F8" s="265"/>
      <c r="G8" s="443"/>
      <c r="H8" s="437"/>
      <c r="I8" s="438" t="s">
        <v>9</v>
      </c>
      <c r="J8" s="17"/>
      <c r="K8" s="17"/>
      <c r="L8" s="12"/>
      <c r="M8" s="12"/>
      <c r="N8" s="8"/>
      <c r="O8" s="8"/>
      <c r="P8" s="8"/>
      <c r="Q8" s="8"/>
      <c r="R8" s="8"/>
      <c r="S8" s="8"/>
      <c r="T8" s="8"/>
      <c r="U8" s="8"/>
      <c r="V8" s="8"/>
      <c r="W8" s="8"/>
      <c r="X8" s="8"/>
      <c r="Y8" s="8"/>
      <c r="Z8" s="8"/>
      <c r="AA8" s="8"/>
      <c r="AB8" s="8"/>
      <c r="AC8" s="8"/>
      <c r="AD8" s="8"/>
      <c r="AE8" s="8"/>
      <c r="AF8" s="8"/>
      <c r="AG8" s="8"/>
      <c r="AH8" s="8"/>
      <c r="AI8" s="8"/>
      <c r="AJ8" s="9"/>
      <c r="AK8" s="18"/>
      <c r="AL8" s="18"/>
      <c r="AM8" s="18"/>
      <c r="AN8" s="18"/>
      <c r="AT8" s="5">
        <v>6</v>
      </c>
    </row>
    <row r="9" spans="1:46" s="10" customFormat="1" ht="17.399999999999999">
      <c r="A9" s="6"/>
      <c r="B9" s="348"/>
      <c r="C9" s="349"/>
      <c r="D9" s="35" t="s">
        <v>10</v>
      </c>
      <c r="E9" s="35"/>
      <c r="F9" s="265"/>
      <c r="G9" s="364"/>
      <c r="H9" s="365"/>
      <c r="I9" s="439"/>
      <c r="J9" s="12"/>
      <c r="K9" s="12"/>
      <c r="L9" s="12"/>
      <c r="M9" s="7"/>
      <c r="N9" s="8"/>
      <c r="O9" s="8"/>
      <c r="P9" s="8"/>
      <c r="Q9" s="8"/>
      <c r="R9" s="8"/>
      <c r="S9" s="8"/>
      <c r="T9" s="8"/>
      <c r="U9" s="8"/>
      <c r="V9" s="8"/>
      <c r="W9" s="8"/>
      <c r="X9" s="8"/>
      <c r="Y9" s="8"/>
      <c r="Z9" s="8"/>
      <c r="AA9" s="8"/>
      <c r="AB9" s="8"/>
      <c r="AC9" s="8"/>
      <c r="AD9" s="8"/>
      <c r="AE9" s="8"/>
      <c r="AF9" s="8"/>
      <c r="AG9" s="8"/>
      <c r="AH9" s="8"/>
      <c r="AI9" s="8"/>
      <c r="AJ9" s="9"/>
      <c r="AK9" s="18"/>
      <c r="AL9" s="18"/>
      <c r="AM9" s="18"/>
      <c r="AN9" s="18"/>
      <c r="AT9" s="5">
        <v>0</v>
      </c>
    </row>
    <row r="10" spans="1:46" s="10" customFormat="1" ht="17.100000000000001" customHeight="1">
      <c r="A10" s="6"/>
      <c r="B10" s="350"/>
      <c r="C10" s="351"/>
      <c r="D10" s="36" t="s">
        <v>11</v>
      </c>
      <c r="E10" s="36"/>
      <c r="F10" s="431"/>
      <c r="G10" s="362"/>
      <c r="H10" s="363"/>
      <c r="I10" s="393"/>
      <c r="J10" s="12"/>
      <c r="K10" s="12"/>
      <c r="L10" s="12"/>
      <c r="M10" s="12"/>
      <c r="N10" s="8"/>
      <c r="O10" s="8"/>
      <c r="P10" s="8"/>
      <c r="Q10" s="8"/>
      <c r="R10" s="8"/>
      <c r="S10" s="8"/>
      <c r="T10" s="8"/>
      <c r="U10" s="8"/>
      <c r="V10" s="8"/>
      <c r="W10" s="8"/>
      <c r="X10" s="8"/>
      <c r="Y10" s="8"/>
      <c r="Z10" s="8"/>
      <c r="AA10" s="8"/>
      <c r="AB10" s="8"/>
      <c r="AC10" s="8"/>
      <c r="AD10" s="8"/>
      <c r="AE10" s="8"/>
      <c r="AF10" s="8"/>
      <c r="AG10" s="8"/>
      <c r="AH10" s="8"/>
      <c r="AI10" s="8"/>
      <c r="AJ10" s="9"/>
      <c r="AK10" s="18"/>
      <c r="AL10" s="18"/>
      <c r="AM10" s="18"/>
      <c r="AN10" s="18"/>
    </row>
    <row r="11" spans="1:46" s="10" customFormat="1" ht="17.100000000000001" customHeight="1">
      <c r="A11" s="6"/>
      <c r="B11" s="19"/>
      <c r="C11" s="19"/>
      <c r="D11" s="20"/>
      <c r="E11" s="20"/>
      <c r="F11" s="20"/>
      <c r="G11" s="286"/>
      <c r="H11" s="20"/>
      <c r="I11" s="20"/>
      <c r="J11" s="12"/>
      <c r="K11" s="12"/>
      <c r="L11" s="12"/>
      <c r="M11" s="12"/>
      <c r="N11" s="21"/>
      <c r="O11" s="21"/>
      <c r="P11" s="21"/>
      <c r="Q11" s="21"/>
      <c r="R11" s="21"/>
      <c r="S11" s="21"/>
      <c r="T11" s="21"/>
      <c r="U11" s="21"/>
      <c r="V11" s="21"/>
      <c r="W11" s="21"/>
      <c r="X11" s="21"/>
      <c r="Y11" s="21"/>
      <c r="Z11" s="21"/>
      <c r="AA11" s="21"/>
      <c r="AB11" s="21"/>
      <c r="AC11" s="21"/>
      <c r="AD11" s="21"/>
      <c r="AE11" s="21"/>
      <c r="AF11" s="21"/>
      <c r="AG11" s="21"/>
      <c r="AH11" s="21"/>
      <c r="AI11" s="21"/>
      <c r="AJ11" s="9"/>
      <c r="AK11" s="18"/>
      <c r="AL11" s="18"/>
      <c r="AM11" s="18"/>
      <c r="AN11" s="18"/>
    </row>
    <row r="12" spans="1:46" ht="15" customHeight="1">
      <c r="A12" s="1"/>
      <c r="B12" s="1"/>
      <c r="C12" s="1"/>
      <c r="D12" s="9"/>
      <c r="E12" s="9"/>
      <c r="F12" s="9"/>
      <c r="G12" s="286"/>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10"/>
    </row>
    <row r="13" spans="1:46" s="23" customFormat="1" ht="25.35" customHeight="1">
      <c r="A13" s="22"/>
      <c r="B13" s="341" t="s">
        <v>12</v>
      </c>
      <c r="C13" s="342"/>
      <c r="D13" s="343"/>
      <c r="E13" s="266"/>
      <c r="F13" s="266"/>
      <c r="G13" s="287"/>
      <c r="H13" s="266"/>
      <c r="I13" s="266"/>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73"/>
    </row>
    <row r="14" spans="1:46" s="23" customFormat="1" ht="25.35" customHeight="1">
      <c r="A14" s="22"/>
      <c r="B14" s="344" t="s">
        <v>13</v>
      </c>
      <c r="C14" s="322"/>
      <c r="D14" s="345"/>
      <c r="E14" s="259"/>
      <c r="F14" s="259"/>
      <c r="G14" s="377" t="s">
        <v>14</v>
      </c>
      <c r="H14" s="378"/>
      <c r="I14" s="378"/>
      <c r="J14" s="377"/>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9"/>
    </row>
    <row r="15" spans="1:46" ht="20.100000000000001" customHeight="1">
      <c r="A15" s="1"/>
      <c r="B15" s="353" t="s">
        <v>15</v>
      </c>
      <c r="C15" s="354"/>
      <c r="D15" s="354" t="s">
        <v>16</v>
      </c>
      <c r="E15" s="366" t="s">
        <v>281</v>
      </c>
      <c r="F15" s="366" t="s">
        <v>282</v>
      </c>
      <c r="G15" s="357" t="s">
        <v>17</v>
      </c>
      <c r="H15" s="359" t="s">
        <v>285</v>
      </c>
      <c r="I15" s="24"/>
      <c r="J15" s="369"/>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1"/>
    </row>
    <row r="16" spans="1:46" ht="49.05" customHeight="1">
      <c r="A16" s="1"/>
      <c r="B16" s="355"/>
      <c r="C16" s="356"/>
      <c r="D16" s="356"/>
      <c r="E16" s="367"/>
      <c r="F16" s="367"/>
      <c r="G16" s="358"/>
      <c r="H16" s="360"/>
      <c r="I16" s="24"/>
      <c r="J16" s="372" t="s">
        <v>284</v>
      </c>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4"/>
    </row>
    <row r="17" spans="1:43" ht="17.100000000000001" customHeight="1">
      <c r="A17" s="1"/>
      <c r="B17" s="25"/>
      <c r="C17" s="26"/>
      <c r="D17" s="26"/>
      <c r="E17" s="275"/>
      <c r="F17" s="275"/>
      <c r="G17" s="288"/>
      <c r="H17" s="280"/>
      <c r="I17" s="24"/>
      <c r="J17" s="375"/>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row>
    <row r="18" spans="1:43" s="23" customFormat="1" ht="15" customHeight="1">
      <c r="A18" s="22"/>
      <c r="B18" s="352" t="s">
        <v>23</v>
      </c>
      <c r="C18" s="260" t="s">
        <v>24</v>
      </c>
      <c r="D18" s="274" t="s">
        <v>25</v>
      </c>
      <c r="E18" s="274"/>
      <c r="F18" s="274"/>
      <c r="G18" s="60">
        <f t="shared" ref="G18:G24" si="0">Cost_of_staff_assigned_to_the_project*F18</f>
        <v>0</v>
      </c>
      <c r="H18" s="60"/>
      <c r="I18" s="368" t="s">
        <v>89</v>
      </c>
      <c r="J18" s="380">
        <v>0</v>
      </c>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row>
    <row r="19" spans="1:43" s="23" customFormat="1" ht="15" customHeight="1">
      <c r="A19" s="22"/>
      <c r="B19" s="352"/>
      <c r="C19" s="260" t="s">
        <v>26</v>
      </c>
      <c r="D19" s="274" t="s">
        <v>27</v>
      </c>
      <c r="E19" s="274"/>
      <c r="F19" s="274"/>
      <c r="G19" s="60">
        <f t="shared" si="0"/>
        <v>0</v>
      </c>
      <c r="H19" s="60"/>
      <c r="I19" s="368"/>
      <c r="J19" s="381">
        <v>0</v>
      </c>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row>
    <row r="20" spans="1:43" s="23" customFormat="1" ht="15" customHeight="1">
      <c r="A20" s="22"/>
      <c r="B20" s="352"/>
      <c r="C20" s="260" t="s">
        <v>28</v>
      </c>
      <c r="D20" s="274" t="s">
        <v>29</v>
      </c>
      <c r="E20" s="274"/>
      <c r="F20" s="274"/>
      <c r="G20" s="60">
        <f t="shared" si="0"/>
        <v>0</v>
      </c>
      <c r="H20" s="60"/>
      <c r="I20" s="368"/>
      <c r="J20" s="381">
        <v>0</v>
      </c>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row>
    <row r="21" spans="1:43" s="23" customFormat="1" ht="15" customHeight="1">
      <c r="A21" s="22"/>
      <c r="B21" s="352"/>
      <c r="C21" s="260" t="s">
        <v>30</v>
      </c>
      <c r="D21" s="274" t="s">
        <v>31</v>
      </c>
      <c r="E21" s="274"/>
      <c r="F21" s="274"/>
      <c r="G21" s="60">
        <f t="shared" si="0"/>
        <v>0</v>
      </c>
      <c r="H21" s="60"/>
      <c r="I21" s="368"/>
      <c r="J21" s="381">
        <v>0</v>
      </c>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row>
    <row r="22" spans="1:43" s="23" customFormat="1" ht="15" customHeight="1">
      <c r="A22" s="22"/>
      <c r="B22" s="352"/>
      <c r="C22" s="260" t="s">
        <v>32</v>
      </c>
      <c r="D22" s="274" t="s">
        <v>33</v>
      </c>
      <c r="E22" s="274"/>
      <c r="F22" s="274"/>
      <c r="G22" s="60">
        <f t="shared" si="0"/>
        <v>0</v>
      </c>
      <c r="H22" s="60"/>
      <c r="I22" s="368"/>
      <c r="J22" s="381">
        <v>0</v>
      </c>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row>
    <row r="23" spans="1:43" s="23" customFormat="1" ht="15" customHeight="1">
      <c r="A23" s="22"/>
      <c r="B23" s="352"/>
      <c r="C23" s="260" t="s">
        <v>34</v>
      </c>
      <c r="D23" s="274" t="s">
        <v>35</v>
      </c>
      <c r="E23" s="274"/>
      <c r="F23" s="274"/>
      <c r="G23" s="60">
        <f t="shared" si="0"/>
        <v>0</v>
      </c>
      <c r="H23" s="60"/>
      <c r="I23" s="368"/>
      <c r="J23" s="381">
        <v>0</v>
      </c>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row>
    <row r="24" spans="1:43" s="23" customFormat="1" ht="15" customHeight="1">
      <c r="A24" s="22"/>
      <c r="B24" s="352"/>
      <c r="C24" s="260" t="s">
        <v>36</v>
      </c>
      <c r="D24" s="274" t="s">
        <v>37</v>
      </c>
      <c r="E24" s="274"/>
      <c r="F24" s="274"/>
      <c r="G24" s="60">
        <f t="shared" si="0"/>
        <v>0</v>
      </c>
      <c r="H24" s="60"/>
      <c r="I24" s="368"/>
      <c r="J24" s="381">
        <v>0</v>
      </c>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row>
    <row r="25" spans="1:43" s="29" customFormat="1" ht="20.100000000000001" customHeight="1">
      <c r="A25" s="27"/>
      <c r="B25" s="261"/>
      <c r="C25" s="262"/>
      <c r="D25" s="263" t="s">
        <v>38</v>
      </c>
      <c r="E25" s="279">
        <f>SUM(E18:E24)</f>
        <v>0</v>
      </c>
      <c r="F25" s="279">
        <f>SUM(F18:F24)</f>
        <v>0</v>
      </c>
      <c r="G25" s="278">
        <f>SUM(G18:G24)</f>
        <v>0</v>
      </c>
      <c r="H25" s="281"/>
      <c r="I25" s="28"/>
      <c r="J25" s="382"/>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4"/>
    </row>
    <row r="26" spans="1:43" s="23" customFormat="1" ht="15" customHeight="1">
      <c r="A26" s="22"/>
      <c r="B26" s="352" t="s">
        <v>39</v>
      </c>
      <c r="C26" s="260" t="s">
        <v>24</v>
      </c>
      <c r="D26" s="274" t="s">
        <v>25</v>
      </c>
      <c r="E26" s="274"/>
      <c r="F26" s="274"/>
      <c r="G26" s="60">
        <f t="shared" ref="G26:G32" si="1">Cost_of_staff_assigned_to_the_project*F26</f>
        <v>0</v>
      </c>
      <c r="H26" s="60"/>
      <c r="I26" s="368" t="s">
        <v>91</v>
      </c>
      <c r="J26" s="381">
        <v>0</v>
      </c>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row>
    <row r="27" spans="1:43" s="23" customFormat="1" ht="15" customHeight="1">
      <c r="A27" s="22"/>
      <c r="B27" s="352"/>
      <c r="C27" s="260" t="s">
        <v>26</v>
      </c>
      <c r="D27" s="274" t="s">
        <v>27</v>
      </c>
      <c r="E27" s="274"/>
      <c r="F27" s="274"/>
      <c r="G27" s="60">
        <f t="shared" si="1"/>
        <v>0</v>
      </c>
      <c r="H27" s="60"/>
      <c r="I27" s="368"/>
      <c r="J27" s="381">
        <v>0</v>
      </c>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row>
    <row r="28" spans="1:43" s="23" customFormat="1" ht="15" customHeight="1">
      <c r="A28" s="22"/>
      <c r="B28" s="352"/>
      <c r="C28" s="260" t="s">
        <v>28</v>
      </c>
      <c r="D28" s="274" t="s">
        <v>29</v>
      </c>
      <c r="E28" s="274"/>
      <c r="F28" s="274"/>
      <c r="G28" s="60">
        <f t="shared" si="1"/>
        <v>0</v>
      </c>
      <c r="H28" s="60"/>
      <c r="I28" s="368"/>
      <c r="J28" s="381">
        <v>0</v>
      </c>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row>
    <row r="29" spans="1:43" s="23" customFormat="1" ht="15" customHeight="1">
      <c r="A29" s="22"/>
      <c r="B29" s="352"/>
      <c r="C29" s="260" t="s">
        <v>30</v>
      </c>
      <c r="D29" s="274" t="s">
        <v>31</v>
      </c>
      <c r="E29" s="274"/>
      <c r="F29" s="274"/>
      <c r="G29" s="60">
        <f t="shared" si="1"/>
        <v>0</v>
      </c>
      <c r="H29" s="60"/>
      <c r="I29" s="368"/>
      <c r="J29" s="381">
        <v>0</v>
      </c>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row>
    <row r="30" spans="1:43" s="23" customFormat="1" ht="15" customHeight="1">
      <c r="A30" s="22"/>
      <c r="B30" s="352"/>
      <c r="C30" s="260" t="s">
        <v>32</v>
      </c>
      <c r="D30" s="274" t="s">
        <v>33</v>
      </c>
      <c r="E30" s="274"/>
      <c r="F30" s="274"/>
      <c r="G30" s="60">
        <f t="shared" si="1"/>
        <v>0</v>
      </c>
      <c r="H30" s="60"/>
      <c r="I30" s="368"/>
      <c r="J30" s="381">
        <v>0</v>
      </c>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row>
    <row r="31" spans="1:43" s="23" customFormat="1" ht="15" customHeight="1">
      <c r="A31" s="22"/>
      <c r="B31" s="352"/>
      <c r="C31" s="260" t="s">
        <v>34</v>
      </c>
      <c r="D31" s="274" t="s">
        <v>35</v>
      </c>
      <c r="E31" s="274"/>
      <c r="F31" s="274"/>
      <c r="G31" s="60">
        <f t="shared" si="1"/>
        <v>0</v>
      </c>
      <c r="H31" s="60"/>
      <c r="I31" s="368"/>
      <c r="J31" s="381">
        <v>0</v>
      </c>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row>
    <row r="32" spans="1:43" s="23" customFormat="1" ht="15" customHeight="1">
      <c r="A32" s="22"/>
      <c r="B32" s="352"/>
      <c r="C32" s="260" t="s">
        <v>36</v>
      </c>
      <c r="D32" s="274" t="s">
        <v>37</v>
      </c>
      <c r="E32" s="274"/>
      <c r="F32" s="274"/>
      <c r="G32" s="60">
        <f t="shared" si="1"/>
        <v>0</v>
      </c>
      <c r="H32" s="60"/>
      <c r="I32" s="368"/>
      <c r="J32" s="381">
        <v>0</v>
      </c>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row>
    <row r="33" spans="1:43" s="29" customFormat="1" ht="20.100000000000001" customHeight="1">
      <c r="A33" s="27"/>
      <c r="B33" s="261"/>
      <c r="C33" s="262"/>
      <c r="D33" s="276" t="s">
        <v>38</v>
      </c>
      <c r="E33" s="276">
        <f>SUM(E26:E32)</f>
        <v>0</v>
      </c>
      <c r="F33" s="276">
        <f>SUM(F26:F32)</f>
        <v>0</v>
      </c>
      <c r="G33" s="278">
        <f>SUM(G26:G32)</f>
        <v>0</v>
      </c>
      <c r="H33" s="281"/>
      <c r="I33" s="28"/>
      <c r="J33" s="382"/>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4"/>
    </row>
    <row r="34" spans="1:43" s="23" customFormat="1" ht="15" customHeight="1">
      <c r="A34" s="22"/>
      <c r="B34" s="352" t="s">
        <v>40</v>
      </c>
      <c r="C34" s="260" t="s">
        <v>24</v>
      </c>
      <c r="D34" s="274" t="s">
        <v>25</v>
      </c>
      <c r="E34" s="274"/>
      <c r="F34" s="274"/>
      <c r="G34" s="60">
        <f t="shared" ref="G34:G40" si="2">Cost_of_staff_assigned_to_the_project*F34</f>
        <v>0</v>
      </c>
      <c r="H34" s="60"/>
      <c r="I34" s="368" t="s">
        <v>257</v>
      </c>
      <c r="J34" s="381">
        <v>0</v>
      </c>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row>
    <row r="35" spans="1:43" s="23" customFormat="1" ht="15" customHeight="1">
      <c r="A35" s="22"/>
      <c r="B35" s="352"/>
      <c r="C35" s="260" t="s">
        <v>26</v>
      </c>
      <c r="D35" s="274" t="s">
        <v>27</v>
      </c>
      <c r="E35" s="274"/>
      <c r="F35" s="274"/>
      <c r="G35" s="60">
        <f t="shared" si="2"/>
        <v>0</v>
      </c>
      <c r="H35" s="60"/>
      <c r="I35" s="368"/>
      <c r="J35" s="381">
        <v>0</v>
      </c>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row>
    <row r="36" spans="1:43" s="23" customFormat="1" ht="15" customHeight="1">
      <c r="A36" s="22"/>
      <c r="B36" s="352"/>
      <c r="C36" s="260" t="s">
        <v>28</v>
      </c>
      <c r="D36" s="274" t="s">
        <v>29</v>
      </c>
      <c r="E36" s="274"/>
      <c r="F36" s="274"/>
      <c r="G36" s="60">
        <f t="shared" si="2"/>
        <v>0</v>
      </c>
      <c r="H36" s="60"/>
      <c r="I36" s="368"/>
      <c r="J36" s="381">
        <v>0</v>
      </c>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row>
    <row r="37" spans="1:43" s="23" customFormat="1" ht="15" customHeight="1">
      <c r="A37" s="22"/>
      <c r="B37" s="352"/>
      <c r="C37" s="260" t="s">
        <v>30</v>
      </c>
      <c r="D37" s="274" t="s">
        <v>31</v>
      </c>
      <c r="E37" s="274"/>
      <c r="F37" s="274"/>
      <c r="G37" s="60">
        <f t="shared" si="2"/>
        <v>0</v>
      </c>
      <c r="H37" s="60"/>
      <c r="I37" s="368"/>
      <c r="J37" s="381">
        <v>0</v>
      </c>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row>
    <row r="38" spans="1:43" s="23" customFormat="1" ht="15" customHeight="1">
      <c r="A38" s="22"/>
      <c r="B38" s="352"/>
      <c r="C38" s="260" t="s">
        <v>32</v>
      </c>
      <c r="D38" s="274" t="s">
        <v>33</v>
      </c>
      <c r="E38" s="274"/>
      <c r="F38" s="274"/>
      <c r="G38" s="60">
        <f t="shared" si="2"/>
        <v>0</v>
      </c>
      <c r="H38" s="60"/>
      <c r="I38" s="368"/>
      <c r="J38" s="381">
        <v>0</v>
      </c>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row>
    <row r="39" spans="1:43" s="23" customFormat="1" ht="15" customHeight="1">
      <c r="A39" s="22"/>
      <c r="B39" s="352"/>
      <c r="C39" s="260" t="s">
        <v>34</v>
      </c>
      <c r="D39" s="274" t="s">
        <v>35</v>
      </c>
      <c r="E39" s="274"/>
      <c r="F39" s="274"/>
      <c r="G39" s="60">
        <f t="shared" si="2"/>
        <v>0</v>
      </c>
      <c r="H39" s="60"/>
      <c r="I39" s="368"/>
      <c r="J39" s="381">
        <v>0</v>
      </c>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row>
    <row r="40" spans="1:43" s="23" customFormat="1" ht="15" customHeight="1">
      <c r="A40" s="22"/>
      <c r="B40" s="352"/>
      <c r="C40" s="260" t="s">
        <v>36</v>
      </c>
      <c r="D40" s="274" t="s">
        <v>37</v>
      </c>
      <c r="E40" s="274"/>
      <c r="F40" s="274"/>
      <c r="G40" s="60">
        <f t="shared" si="2"/>
        <v>0</v>
      </c>
      <c r="H40" s="60"/>
      <c r="I40" s="368"/>
      <c r="J40" s="381">
        <v>0</v>
      </c>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row>
    <row r="41" spans="1:43" s="29" customFormat="1" ht="20.100000000000001" customHeight="1">
      <c r="A41" s="27"/>
      <c r="B41" s="261"/>
      <c r="C41" s="262"/>
      <c r="D41" s="276" t="s">
        <v>38</v>
      </c>
      <c r="E41" s="276">
        <f>SUM(E34:E40)</f>
        <v>0</v>
      </c>
      <c r="F41" s="276">
        <f>SUM(F34:F40)</f>
        <v>0</v>
      </c>
      <c r="G41" s="278">
        <f>SUM(G34:G40)</f>
        <v>0</v>
      </c>
      <c r="H41" s="281"/>
      <c r="I41" s="28"/>
      <c r="J41" s="382"/>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4"/>
    </row>
    <row r="42" spans="1:43" s="23" customFormat="1" ht="15" customHeight="1">
      <c r="A42" s="22"/>
      <c r="B42" s="352" t="s">
        <v>41</v>
      </c>
      <c r="C42" s="260" t="s">
        <v>24</v>
      </c>
      <c r="D42" s="274" t="s">
        <v>25</v>
      </c>
      <c r="E42" s="274"/>
      <c r="F42" s="274"/>
      <c r="G42" s="60">
        <f t="shared" ref="G42:G48" si="3">Cost_of_staff_assigned_to_the_project*F42</f>
        <v>0</v>
      </c>
      <c r="H42" s="60"/>
      <c r="I42" s="368" t="s">
        <v>283</v>
      </c>
      <c r="J42" s="381">
        <v>0</v>
      </c>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row>
    <row r="43" spans="1:43" s="23" customFormat="1" ht="15" customHeight="1">
      <c r="A43" s="22"/>
      <c r="B43" s="352"/>
      <c r="C43" s="260" t="s">
        <v>26</v>
      </c>
      <c r="D43" s="274" t="s">
        <v>27</v>
      </c>
      <c r="E43" s="274"/>
      <c r="F43" s="274"/>
      <c r="G43" s="60">
        <f t="shared" si="3"/>
        <v>0</v>
      </c>
      <c r="H43" s="60"/>
      <c r="I43" s="368"/>
      <c r="J43" s="381">
        <v>0</v>
      </c>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row>
    <row r="44" spans="1:43" s="23" customFormat="1" ht="15" customHeight="1">
      <c r="A44" s="22"/>
      <c r="B44" s="352"/>
      <c r="C44" s="260" t="s">
        <v>28</v>
      </c>
      <c r="D44" s="274" t="s">
        <v>29</v>
      </c>
      <c r="E44" s="274"/>
      <c r="F44" s="274"/>
      <c r="G44" s="60">
        <f t="shared" si="3"/>
        <v>0</v>
      </c>
      <c r="H44" s="60"/>
      <c r="I44" s="368"/>
      <c r="J44" s="381">
        <v>0</v>
      </c>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row>
    <row r="45" spans="1:43" s="23" customFormat="1" ht="15" customHeight="1">
      <c r="A45" s="22"/>
      <c r="B45" s="352"/>
      <c r="C45" s="260" t="s">
        <v>30</v>
      </c>
      <c r="D45" s="274" t="s">
        <v>31</v>
      </c>
      <c r="E45" s="274"/>
      <c r="F45" s="274"/>
      <c r="G45" s="60">
        <f t="shared" si="3"/>
        <v>0</v>
      </c>
      <c r="H45" s="60"/>
      <c r="I45" s="368"/>
      <c r="J45" s="381">
        <v>0</v>
      </c>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row>
    <row r="46" spans="1:43" s="23" customFormat="1" ht="15" customHeight="1">
      <c r="A46" s="22"/>
      <c r="B46" s="352"/>
      <c r="C46" s="260" t="s">
        <v>32</v>
      </c>
      <c r="D46" s="274" t="s">
        <v>33</v>
      </c>
      <c r="E46" s="274"/>
      <c r="F46" s="274"/>
      <c r="G46" s="60">
        <f t="shared" si="3"/>
        <v>0</v>
      </c>
      <c r="H46" s="60"/>
      <c r="I46" s="368"/>
      <c r="J46" s="381">
        <v>0</v>
      </c>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row>
    <row r="47" spans="1:43" s="23" customFormat="1" ht="15" customHeight="1">
      <c r="A47" s="22"/>
      <c r="B47" s="352"/>
      <c r="C47" s="260" t="s">
        <v>34</v>
      </c>
      <c r="D47" s="274" t="s">
        <v>35</v>
      </c>
      <c r="E47" s="274"/>
      <c r="F47" s="274"/>
      <c r="G47" s="60">
        <f t="shared" si="3"/>
        <v>0</v>
      </c>
      <c r="H47" s="60"/>
      <c r="I47" s="368"/>
      <c r="J47" s="381">
        <v>0</v>
      </c>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row>
    <row r="48" spans="1:43" s="23" customFormat="1" ht="15" customHeight="1">
      <c r="A48" s="22"/>
      <c r="B48" s="352"/>
      <c r="C48" s="260" t="s">
        <v>36</v>
      </c>
      <c r="D48" s="274" t="s">
        <v>37</v>
      </c>
      <c r="E48" s="274"/>
      <c r="F48" s="274"/>
      <c r="G48" s="60">
        <f t="shared" si="3"/>
        <v>0</v>
      </c>
      <c r="H48" s="60"/>
      <c r="I48" s="368"/>
      <c r="J48" s="381">
        <v>0</v>
      </c>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row>
    <row r="49" spans="1:43" s="29" customFormat="1" ht="20.100000000000001" customHeight="1" collapsed="1">
      <c r="A49" s="27"/>
      <c r="B49" s="261"/>
      <c r="C49" s="262"/>
      <c r="D49" s="276" t="s">
        <v>38</v>
      </c>
      <c r="E49" s="276">
        <f>SUM(E42:E48)</f>
        <v>0</v>
      </c>
      <c r="F49" s="276">
        <f>SUM(F42:F48)</f>
        <v>0</v>
      </c>
      <c r="G49" s="277">
        <f>SUM(G42:G48)</f>
        <v>0</v>
      </c>
      <c r="H49" s="281"/>
      <c r="I49" s="28"/>
      <c r="J49" s="382"/>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4"/>
    </row>
    <row r="50" spans="1:43" s="23" customFormat="1" ht="20.100000000000001" customHeight="1" thickBot="1">
      <c r="A50" s="22"/>
      <c r="B50" s="338" t="s">
        <v>42</v>
      </c>
      <c r="C50" s="339"/>
      <c r="D50" s="340"/>
      <c r="E50" s="283">
        <f>SUM(E25+E33+E41+E49)</f>
        <v>0</v>
      </c>
      <c r="F50" s="283">
        <f>SUM(F25+F33+F41+F49)</f>
        <v>0</v>
      </c>
      <c r="G50" s="39">
        <f>SUM(G25+G33+G41+G49)</f>
        <v>0</v>
      </c>
      <c r="H50" s="282"/>
      <c r="I50" s="267"/>
      <c r="J50" s="270"/>
      <c r="K50" s="38">
        <f>SUM(K25+K33+K41+K49)</f>
        <v>0</v>
      </c>
      <c r="L50" s="39">
        <f>SUM(L25+L33+L41+L49)</f>
        <v>0</v>
      </c>
      <c r="M50" s="39">
        <f>SUM(M25+M33+M41+M49)</f>
        <v>0</v>
      </c>
      <c r="N50" s="40">
        <f t="shared" ref="N50" si="4">IF(K50=0,IF(M50=0,0%,100%),IFERROR(M50/(K50),""))</f>
        <v>0</v>
      </c>
      <c r="O50" s="269"/>
      <c r="P50" s="38">
        <f>SUM(P25+P33+P41+P49)</f>
        <v>0</v>
      </c>
      <c r="Q50" s="39">
        <f>SUM(Q25+Q33+Q41+Q49)</f>
        <v>0</v>
      </c>
      <c r="R50" s="39">
        <f>SUM(R25+R33+R41+R49)</f>
        <v>0</v>
      </c>
      <c r="S50" s="40">
        <f t="shared" ref="S50" si="5">IF(P50=0,IF(R50=0,0%,100%),IFERROR(R50/(P50),""))</f>
        <v>0</v>
      </c>
      <c r="T50" s="269"/>
      <c r="U50" s="38">
        <f>SUM(U25+U33+U41+U49)</f>
        <v>0</v>
      </c>
      <c r="V50" s="39">
        <f>SUM(V25+V33+V41+V49)</f>
        <v>0</v>
      </c>
      <c r="W50" s="39">
        <f>SUM(W25+W33+W41+W49)</f>
        <v>0</v>
      </c>
      <c r="X50" s="40">
        <f t="shared" ref="X50" si="6">IF(U50=0,IF(W50=0,0%,100%),IFERROR(W50/(U50),""))</f>
        <v>0</v>
      </c>
      <c r="Y50" s="269"/>
      <c r="Z50" s="38">
        <f>SUM(Z25+Z33+Z41+Z49)</f>
        <v>0</v>
      </c>
      <c r="AA50" s="39">
        <f>SUM(AA25+AA33+AA41+AA49)</f>
        <v>0</v>
      </c>
      <c r="AB50" s="39">
        <f>SUM(AB25+AB33+AB41+AB49)</f>
        <v>0</v>
      </c>
      <c r="AC50" s="40">
        <f t="shared" ref="AC50" si="7">IF(Z50=0,IF(AB50=0,0%,100%),IFERROR(AB50/(Z50),""))</f>
        <v>0</v>
      </c>
      <c r="AD50" s="269"/>
      <c r="AE50" s="38">
        <f>SUM(AE25+AE33+AE41+AE49)</f>
        <v>0</v>
      </c>
      <c r="AF50" s="39">
        <f>SUM(AF25+AF33+AF41+AF49)</f>
        <v>0</v>
      </c>
      <c r="AG50" s="39">
        <f>SUM(AG25+AG33+AG41+AG49)</f>
        <v>0</v>
      </c>
      <c r="AH50" s="40">
        <f t="shared" ref="AH50" si="8">IF(AE50=0,IF(AG50=0,0%,100%),IFERROR(AG50/(AE50),""))</f>
        <v>0</v>
      </c>
      <c r="AI50" s="269"/>
      <c r="AJ50" s="39">
        <f>SUM(AJ25+AJ33+AJ41+AJ49)</f>
        <v>0</v>
      </c>
      <c r="AK50" s="39">
        <f>SUM(AK25+AK33+AK41+AK49)</f>
        <v>0</v>
      </c>
      <c r="AL50" s="39">
        <f>SUM(AL25+AL33+AL41+AL49)</f>
        <v>0</v>
      </c>
      <c r="AM50" s="39">
        <f>SUM(AM25+AM33+AM41+AM49)</f>
        <v>0</v>
      </c>
      <c r="AN50" s="40">
        <f>IF(G50=0,IF(AM50=0,0%,100%),IFERROR(AM50/(G50),""))</f>
        <v>0</v>
      </c>
      <c r="AO50" s="271"/>
      <c r="AP50" s="271"/>
      <c r="AQ50" s="272"/>
    </row>
    <row r="51" spans="1:43" ht="15" customHeight="1" thickTop="1">
      <c r="A51" s="1"/>
      <c r="B51" s="1"/>
      <c r="C51" s="1"/>
      <c r="D51" s="1"/>
      <c r="E51" s="1"/>
      <c r="F51" s="1"/>
      <c r="G51" s="284"/>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30"/>
      <c r="AK51" s="31"/>
      <c r="AL51" s="31"/>
      <c r="AM51" s="1"/>
      <c r="AN51" s="1"/>
    </row>
    <row r="52" spans="1:43" ht="15" customHeight="1" thickBot="1">
      <c r="A52" s="1"/>
      <c r="B52" s="1"/>
      <c r="C52" s="1"/>
      <c r="D52" s="1"/>
      <c r="E52" s="1"/>
      <c r="F52" s="1"/>
      <c r="G52" s="284"/>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30"/>
      <c r="AK52" s="30"/>
      <c r="AL52" s="30"/>
      <c r="AM52" s="1"/>
      <c r="AN52" s="1"/>
    </row>
    <row r="53" spans="1:43" ht="15" customHeight="1">
      <c r="B53" s="332" t="s">
        <v>46</v>
      </c>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428"/>
    </row>
    <row r="54" spans="1:43" ht="15" customHeight="1">
      <c r="B54" s="334"/>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429"/>
    </row>
    <row r="55" spans="1:43" ht="15" customHeight="1" thickBot="1">
      <c r="B55" s="336"/>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430"/>
    </row>
    <row r="58" spans="1:43" ht="15" customHeight="1">
      <c r="B58"/>
    </row>
  </sheetData>
  <sheetProtection formatCells="0" formatColumns="0" formatRows="0" insertColumns="0" insertRows="0" insertHyperlinks="0" deleteColumns="0" deleteRows="0" selectLockedCells="1" sort="0" autoFilter="0" pivotTables="0"/>
  <mergeCells count="62">
    <mergeCell ref="J47:AQ47"/>
    <mergeCell ref="J48:AQ48"/>
    <mergeCell ref="J49:AQ49"/>
    <mergeCell ref="J42:AQ42"/>
    <mergeCell ref="J43:AQ43"/>
    <mergeCell ref="J44:AQ44"/>
    <mergeCell ref="J45:AQ45"/>
    <mergeCell ref="J46:AQ46"/>
    <mergeCell ref="J41:AQ41"/>
    <mergeCell ref="J30:AQ30"/>
    <mergeCell ref="J31:AQ31"/>
    <mergeCell ref="J32:AQ32"/>
    <mergeCell ref="J33:AQ33"/>
    <mergeCell ref="J34:AQ34"/>
    <mergeCell ref="J35:AQ35"/>
    <mergeCell ref="J36:AQ36"/>
    <mergeCell ref="J37:AQ37"/>
    <mergeCell ref="J38:AQ38"/>
    <mergeCell ref="I42:I48"/>
    <mergeCell ref="G14:I14"/>
    <mergeCell ref="J14:AQ14"/>
    <mergeCell ref="J18:AQ18"/>
    <mergeCell ref="J19:AQ19"/>
    <mergeCell ref="J20:AQ20"/>
    <mergeCell ref="J21:AQ21"/>
    <mergeCell ref="J22:AQ22"/>
    <mergeCell ref="J23:AQ23"/>
    <mergeCell ref="J24:AQ24"/>
    <mergeCell ref="J25:AQ25"/>
    <mergeCell ref="J26:AQ26"/>
    <mergeCell ref="J27:AQ27"/>
    <mergeCell ref="J28:AQ28"/>
    <mergeCell ref="J29:AQ29"/>
    <mergeCell ref="J39:AQ39"/>
    <mergeCell ref="I18:I24"/>
    <mergeCell ref="I26:I32"/>
    <mergeCell ref="I34:I40"/>
    <mergeCell ref="J15:AQ15"/>
    <mergeCell ref="J16:AQ16"/>
    <mergeCell ref="J17:AQ17"/>
    <mergeCell ref="J40:AQ40"/>
    <mergeCell ref="G6:I6"/>
    <mergeCell ref="G10:I10"/>
    <mergeCell ref="G9:I9"/>
    <mergeCell ref="E15:E16"/>
    <mergeCell ref="F15:F16"/>
    <mergeCell ref="B53:AN55"/>
    <mergeCell ref="B50:D50"/>
    <mergeCell ref="B13:D13"/>
    <mergeCell ref="B14:D14"/>
    <mergeCell ref="B4:C10"/>
    <mergeCell ref="B18:B24"/>
    <mergeCell ref="B42:B48"/>
    <mergeCell ref="B15:C16"/>
    <mergeCell ref="D15:D16"/>
    <mergeCell ref="B26:B32"/>
    <mergeCell ref="B34:B40"/>
    <mergeCell ref="G15:G16"/>
    <mergeCell ref="H15:H16"/>
    <mergeCell ref="G4:I4"/>
    <mergeCell ref="G5:I5"/>
    <mergeCell ref="G7:I7"/>
  </mergeCells>
  <conditionalFormatting sqref="AN50">
    <cfRule type="cellIs" dxfId="25" priority="101" operator="lessThanOrEqual">
      <formula>-0.25</formula>
    </cfRule>
    <cfRule type="cellIs" dxfId="24" priority="102" operator="greaterThanOrEqual">
      <formula>0.25</formula>
    </cfRule>
  </conditionalFormatting>
  <conditionalFormatting sqref="N50">
    <cfRule type="cellIs" dxfId="23" priority="49" operator="lessThanOrEqual">
      <formula>-0.25</formula>
    </cfRule>
    <cfRule type="cellIs" dxfId="22" priority="50" operator="greaterThanOrEqual">
      <formula>0.25</formula>
    </cfRule>
  </conditionalFormatting>
  <conditionalFormatting sqref="S50">
    <cfRule type="cellIs" dxfId="21" priority="47" operator="lessThanOrEqual">
      <formula>-0.25</formula>
    </cfRule>
    <cfRule type="cellIs" dxfId="20" priority="48" operator="greaterThanOrEqual">
      <formula>0.25</formula>
    </cfRule>
  </conditionalFormatting>
  <conditionalFormatting sqref="X50">
    <cfRule type="cellIs" dxfId="19" priority="45" operator="lessThanOrEqual">
      <formula>-0.25</formula>
    </cfRule>
    <cfRule type="cellIs" dxfId="18" priority="46" operator="greaterThanOrEqual">
      <formula>0.25</formula>
    </cfRule>
  </conditionalFormatting>
  <conditionalFormatting sqref="AC50">
    <cfRule type="cellIs" dxfId="17" priority="43" operator="lessThanOrEqual">
      <formula>-0.25</formula>
    </cfRule>
    <cfRule type="cellIs" dxfId="16" priority="44" operator="greaterThanOrEqual">
      <formula>0.25</formula>
    </cfRule>
  </conditionalFormatting>
  <conditionalFormatting sqref="AH50">
    <cfRule type="cellIs" dxfId="15" priority="41" operator="lessThanOrEqual">
      <formula>-0.25</formula>
    </cfRule>
    <cfRule type="cellIs" dxfId="14" priority="42" operator="greaterThanOrEqual">
      <formula>0.25</formula>
    </cfRule>
  </conditionalFormatting>
  <dataValidations xWindow="1689" yWindow="761" count="13">
    <dataValidation type="list" allowBlank="1" showInputMessage="1" showErrorMessage="1" promptTitle="Reporting quarter" prompt="Please select the quarter of reporting (Budget in case of initial budget proposal)" sqref="G10:I10" xr:uid="{00000000-0002-0000-0000-000000000000}">
      <formula1>$AT$2:$AT$8</formula1>
    </dataValidation>
    <dataValidation errorStyle="information" allowBlank="1" showInputMessage="1" errorTitle="&lt; enter project name &gt;" promptTitle="Project name" prompt="Please enter project name" sqref="G4:I4" xr:uid="{00000000-0002-0000-0000-000001000000}"/>
    <dataValidation allowBlank="1" showInputMessage="1" showErrorMessage="1" promptTitle="Project number" prompt="Please enter project number" sqref="G5:I5" xr:uid="{00000000-0002-0000-0000-000002000000}"/>
    <dataValidation allowBlank="1" showInputMessage="1" showErrorMessage="1" promptTitle="Applying organization" prompt="Please enter name of applying organization" sqref="G6:I6" xr:uid="{00000000-0002-0000-0000-000003000000}"/>
    <dataValidation allowBlank="1" showInputMessage="1" showErrorMessage="1" promptTitle="Grant amount" prompt="Please enter total (requested) grant amount" sqref="G7:I7" xr:uid="{00000000-0002-0000-0000-000004000000}"/>
    <dataValidation allowBlank="1" showInputMessage="1" showErrorMessage="1" promptTitle="Start date" prompt="Please enter start date of project" sqref="G8:H8" xr:uid="{00000000-0002-0000-0000-000005000000}"/>
    <dataValidation allowBlank="1" showInputMessage="1" showErrorMessage="1" promptTitle="Total budget" prompt="Please enter total initial budgeted amount for output costs line" sqref="G34:H40 G18:H24 G26:H32 G42:H48" xr:uid="{00000000-0002-0000-0000-000007000000}"/>
    <dataValidation allowBlank="1" showInputMessage="1" showErrorMessage="1" promptTitle="Output 2" prompt="Please enter the title of output 2" sqref="B26:B32 B34:B40" xr:uid="{00000000-0002-0000-0000-00000A000000}"/>
    <dataValidation allowBlank="1" showInputMessage="1" showErrorMessage="1" promptTitle="Output 1" prompt="Please enter the title of output 1" sqref="B18:B24" xr:uid="{00000000-0002-0000-0000-00000B000000}"/>
    <dataValidation allowBlank="1" showInputMessage="1" showErrorMessage="1" promptTitle="Output 3" prompt="Please enter the title of output 3" sqref="B42:B48" xr:uid="{00000000-0002-0000-0000-00000C000000}"/>
    <dataValidation allowBlank="1" showInputMessage="1" showErrorMessage="1" promptTitle="#Unit" prompt="Please enter number of unit for output cost line" sqref="E18:E24 E26:E32 E34:E40 E42:E48" xr:uid="{74096119-50B5-449B-9B7E-BCB199ADBE93}"/>
    <dataValidation allowBlank="1" showInputMessage="1" showErrorMessage="1" promptTitle="Cost per unit" prompt="Please enter cost per unit for output costs line" sqref="F18:F24 F26:F32 F34:F40 F42:F48" xr:uid="{26C731E4-C56B-4565-BF60-17AD22AA7204}"/>
    <dataValidation allowBlank="1" showInputMessage="1" showErrorMessage="1" promptTitle="Justification" prompt="Please enter full justification for otput costs line" sqref="J18:J24 J26:J32 J34:J40 J42:J48" xr:uid="{9B71094C-94B8-4193-9E05-A2EB282F9904}"/>
  </dataValidations>
  <pageMargins left="0" right="0" top="0.75" bottom="0.75" header="0.3" footer="0.3"/>
  <pageSetup paperSize="9" scale="35" fitToHeight="2" orientation="landscape" r:id="rId1"/>
  <ignoredErrors>
    <ignoredError sqref="AO51:AP52 G14 I49 I25 O51:R52 T51:W52 Y51:AB52 AD51:AG52 AI51:AN52 AI50 AD50 Y50 T50 O50 I50:J50 AN50:AP50 J7:AN8 I15 I12:AP12 J9:AP10 I51:M52 G16 G17 G51:G52 G49 G12 G18:G24 G26:G32 G34:G40 G42:G48 I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3CEE2"/>
  </sheetPr>
  <dimension ref="B2:P56"/>
  <sheetViews>
    <sheetView showGridLines="0" topLeftCell="E4" zoomScale="85" zoomScaleNormal="85" zoomScalePageLayoutView="60" workbookViewId="0">
      <selection activeCell="G15" sqref="G15:G16"/>
    </sheetView>
  </sheetViews>
  <sheetFormatPr defaultColWidth="9.44140625" defaultRowHeight="15" customHeight="1"/>
  <cols>
    <col min="1" max="1" width="9.44140625" style="1"/>
    <col min="2" max="2" width="10.5546875" style="1" customWidth="1"/>
    <col min="3" max="3" width="9.5546875" style="1" customWidth="1"/>
    <col min="4" max="4" width="81.5546875" style="1" customWidth="1"/>
    <col min="5" max="5" width="16.44140625" style="1" customWidth="1"/>
    <col min="6" max="6" width="2.5546875" style="1" customWidth="1"/>
    <col min="7" max="7" width="16.44140625" style="1" customWidth="1"/>
    <col min="8" max="8" width="17.33203125" style="1" bestFit="1" customWidth="1"/>
    <col min="9" max="12" width="17.33203125" style="1" customWidth="1"/>
    <col min="13" max="13" width="11.5546875" style="1" bestFit="1" customWidth="1"/>
    <col min="14" max="14" width="32.6640625" style="1" customWidth="1"/>
    <col min="15" max="15" width="19.88671875" style="1" customWidth="1"/>
    <col min="16" max="16384" width="9.44140625" style="1"/>
  </cols>
  <sheetData>
    <row r="2" spans="2:16" ht="25.35" customHeight="1">
      <c r="B2" s="33" t="s">
        <v>0</v>
      </c>
      <c r="C2" s="4"/>
      <c r="D2" s="4"/>
      <c r="E2" s="4"/>
      <c r="F2" s="4"/>
      <c r="G2" s="4"/>
      <c r="H2" s="4"/>
      <c r="I2" s="4"/>
      <c r="J2" s="4"/>
      <c r="K2" s="4"/>
      <c r="L2" s="4"/>
      <c r="M2" s="4"/>
      <c r="N2" s="4"/>
      <c r="O2" s="4"/>
      <c r="P2" s="15">
        <v>0</v>
      </c>
    </row>
    <row r="3" spans="2:16" ht="15" customHeight="1">
      <c r="B3" s="3"/>
      <c r="C3" s="4"/>
      <c r="D3" s="4"/>
      <c r="E3" s="4"/>
      <c r="F3" s="4"/>
      <c r="G3" s="4"/>
      <c r="H3" s="4"/>
      <c r="I3" s="4"/>
      <c r="J3" s="4"/>
      <c r="K3" s="4"/>
      <c r="L3" s="4"/>
      <c r="M3" s="4"/>
      <c r="N3" s="4"/>
      <c r="O3" s="4"/>
      <c r="P3" s="15">
        <v>1</v>
      </c>
    </row>
    <row r="4" spans="2:16" s="6" customFormat="1" ht="17.100000000000001" customHeight="1">
      <c r="B4" s="346" t="s">
        <v>2</v>
      </c>
      <c r="C4" s="347"/>
      <c r="D4" s="34" t="s">
        <v>3</v>
      </c>
      <c r="E4" s="386">
        <f>'EDU-Syria budget proposal'!G4</f>
        <v>0</v>
      </c>
      <c r="F4" s="386"/>
      <c r="G4" s="387"/>
      <c r="H4" s="7"/>
      <c r="I4" s="7"/>
      <c r="J4" s="7"/>
      <c r="K4" s="7"/>
      <c r="L4" s="7"/>
      <c r="M4" s="7"/>
      <c r="N4" s="7"/>
      <c r="O4" s="7"/>
      <c r="P4" s="15">
        <v>2</v>
      </c>
    </row>
    <row r="5" spans="2:16" s="6" customFormat="1" ht="17.100000000000001" hidden="1" customHeight="1">
      <c r="B5" s="348"/>
      <c r="C5" s="349"/>
      <c r="D5" s="35" t="s">
        <v>4</v>
      </c>
      <c r="E5" s="388" t="str">
        <f>'EDU-Syria budget proposal'!G5</f>
        <v>&lt; enter project nr. &gt;</v>
      </c>
      <c r="F5" s="388"/>
      <c r="G5" s="389"/>
      <c r="H5" s="7"/>
      <c r="I5" s="7"/>
      <c r="J5" s="7"/>
      <c r="K5" s="7"/>
      <c r="L5" s="7"/>
      <c r="M5" s="7"/>
      <c r="N5" s="7"/>
      <c r="O5" s="7"/>
      <c r="P5" s="15">
        <v>3</v>
      </c>
    </row>
    <row r="6" spans="2:16" s="6" customFormat="1" ht="17.100000000000001" customHeight="1">
      <c r="B6" s="348"/>
      <c r="C6" s="349"/>
      <c r="D6" s="35" t="s">
        <v>6</v>
      </c>
      <c r="E6" s="388">
        <f>'EDU-Syria budget proposal'!G6</f>
        <v>0</v>
      </c>
      <c r="F6" s="388"/>
      <c r="G6" s="389"/>
      <c r="H6" s="7"/>
      <c r="I6" s="7"/>
      <c r="J6" s="7"/>
      <c r="K6" s="7"/>
      <c r="L6" s="7"/>
      <c r="M6" s="7"/>
      <c r="N6" s="7"/>
      <c r="O6" s="7"/>
      <c r="P6" s="15">
        <v>4</v>
      </c>
    </row>
    <row r="7" spans="2:16" s="6" customFormat="1" ht="17.100000000000001" customHeight="1">
      <c r="B7" s="348"/>
      <c r="C7" s="349"/>
      <c r="D7" s="35" t="s">
        <v>7</v>
      </c>
      <c r="E7" s="390">
        <f>'EDU-Syria budget proposal'!G7</f>
        <v>0</v>
      </c>
      <c r="F7" s="390"/>
      <c r="G7" s="391"/>
      <c r="H7" s="12"/>
      <c r="I7" s="12"/>
      <c r="J7" s="12"/>
      <c r="K7" s="12"/>
      <c r="L7" s="12"/>
      <c r="M7" s="12"/>
      <c r="N7" s="12"/>
      <c r="O7" s="12"/>
      <c r="P7" s="15">
        <v>5</v>
      </c>
    </row>
    <row r="8" spans="2:16" s="6" customFormat="1" ht="17.100000000000001" customHeight="1">
      <c r="B8" s="348"/>
      <c r="C8" s="349"/>
      <c r="D8" s="35" t="s">
        <v>8</v>
      </c>
      <c r="E8" s="41">
        <f>'EDU-Syria budget proposal'!G8</f>
        <v>0</v>
      </c>
      <c r="F8" s="16" t="s">
        <v>9</v>
      </c>
      <c r="G8" s="42" t="e">
        <f>'EDU-Syria budget proposal'!#REF!</f>
        <v>#REF!</v>
      </c>
      <c r="H8" s="17"/>
      <c r="I8" s="17"/>
      <c r="J8" s="17"/>
      <c r="K8" s="17"/>
      <c r="L8" s="17"/>
      <c r="M8" s="17"/>
      <c r="N8" s="17"/>
      <c r="O8" s="17"/>
      <c r="P8" s="15">
        <v>6</v>
      </c>
    </row>
    <row r="9" spans="2:16" s="6" customFormat="1" ht="17.100000000000001" customHeight="1">
      <c r="B9" s="348"/>
      <c r="C9" s="349"/>
      <c r="D9" s="35" t="s">
        <v>10</v>
      </c>
      <c r="E9" s="392" t="e">
        <f>DATEDIF(E8,G8,"M")</f>
        <v>#REF!</v>
      </c>
      <c r="F9" s="390"/>
      <c r="G9" s="391"/>
      <c r="H9" s="12"/>
      <c r="I9" s="12"/>
      <c r="J9" s="12"/>
      <c r="K9" s="12"/>
      <c r="L9" s="12"/>
      <c r="M9" s="12"/>
      <c r="N9" s="12"/>
      <c r="O9" s="12"/>
      <c r="P9" s="15">
        <v>0</v>
      </c>
    </row>
    <row r="10" spans="2:16" s="6" customFormat="1" ht="17.100000000000001" customHeight="1">
      <c r="B10" s="350"/>
      <c r="C10" s="351"/>
      <c r="D10" s="36" t="s">
        <v>11</v>
      </c>
      <c r="E10" s="362">
        <f>'EDU-Syria budget proposal'!G10</f>
        <v>0</v>
      </c>
      <c r="F10" s="363"/>
      <c r="G10" s="393"/>
      <c r="H10" s="12"/>
      <c r="I10" s="12"/>
      <c r="J10" s="12"/>
      <c r="K10" s="12"/>
      <c r="L10" s="12"/>
      <c r="M10" s="12"/>
      <c r="N10" s="12"/>
      <c r="O10" s="12"/>
    </row>
    <row r="11" spans="2:16" s="6" customFormat="1" ht="17.100000000000001" customHeight="1">
      <c r="B11" s="19"/>
      <c r="C11" s="19"/>
      <c r="D11" s="20"/>
      <c r="E11" s="20"/>
      <c r="F11" s="20"/>
      <c r="G11" s="20"/>
      <c r="H11" s="12"/>
      <c r="I11" s="12"/>
      <c r="J11" s="12"/>
      <c r="K11" s="12"/>
      <c r="L11" s="12"/>
      <c r="M11" s="12"/>
      <c r="N11" s="12"/>
      <c r="O11" s="12"/>
    </row>
    <row r="12" spans="2:16" ht="15" customHeight="1">
      <c r="D12" s="9"/>
      <c r="E12" s="20"/>
      <c r="F12" s="20"/>
      <c r="G12" s="20"/>
      <c r="H12" s="20"/>
      <c r="I12" s="20"/>
      <c r="J12" s="20"/>
      <c r="K12" s="20"/>
      <c r="L12" s="20"/>
      <c r="M12" s="20"/>
      <c r="N12" s="20"/>
      <c r="O12" s="20"/>
    </row>
    <row r="13" spans="2:16" s="22" customFormat="1" ht="25.35" customHeight="1">
      <c r="B13" s="320" t="str">
        <f>'EDU-Syria budget proposal'!D18</f>
        <v>Cost of staff assigned to the project</v>
      </c>
      <c r="C13" s="385"/>
      <c r="D13" s="321"/>
    </row>
    <row r="14" spans="2:16" s="22" customFormat="1" ht="25.35" customHeight="1" thickBot="1">
      <c r="B14" s="344" t="s">
        <v>48</v>
      </c>
      <c r="C14" s="322"/>
      <c r="D14" s="322"/>
      <c r="E14" s="394"/>
      <c r="F14" s="394"/>
      <c r="G14" s="394"/>
      <c r="H14" s="394"/>
      <c r="I14" s="394"/>
      <c r="J14" s="394"/>
      <c r="K14" s="394"/>
      <c r="L14" s="394"/>
      <c r="M14" s="394"/>
      <c r="N14" s="394"/>
      <c r="O14" s="394"/>
    </row>
    <row r="15" spans="2:16" s="32" customFormat="1" ht="60" customHeight="1">
      <c r="B15" s="401" t="s">
        <v>59</v>
      </c>
      <c r="C15" s="402"/>
      <c r="D15" s="68" t="s">
        <v>60</v>
      </c>
      <c r="E15" s="397" t="s">
        <v>61</v>
      </c>
      <c r="F15" s="398"/>
      <c r="G15" s="72" t="s">
        <v>62</v>
      </c>
      <c r="H15" s="73" t="s">
        <v>280</v>
      </c>
      <c r="I15" s="79" t="s">
        <v>69</v>
      </c>
      <c r="J15" s="72" t="s">
        <v>62</v>
      </c>
      <c r="K15" s="72" t="s">
        <v>71</v>
      </c>
      <c r="L15" s="73" t="s">
        <v>70</v>
      </c>
      <c r="M15" s="79" t="s">
        <v>11</v>
      </c>
      <c r="N15" s="72" t="s">
        <v>64</v>
      </c>
      <c r="O15" s="73" t="s">
        <v>65</v>
      </c>
    </row>
    <row r="16" spans="2:16" s="22" customFormat="1" ht="24" customHeight="1">
      <c r="B16" s="421" t="s">
        <v>66</v>
      </c>
      <c r="C16" s="421"/>
      <c r="D16" s="69" t="s">
        <v>68</v>
      </c>
      <c r="E16" s="399"/>
      <c r="F16" s="400"/>
      <c r="G16" s="59"/>
      <c r="H16" s="74" t="e">
        <f>E16/G16</f>
        <v>#DIV/0!</v>
      </c>
      <c r="I16" s="80">
        <v>0</v>
      </c>
      <c r="J16" s="59">
        <v>0</v>
      </c>
      <c r="K16" s="139">
        <v>0</v>
      </c>
      <c r="L16" s="74" t="e">
        <f>H16-SUM(K16,K25,K33,K41)</f>
        <v>#DIV/0!</v>
      </c>
      <c r="M16" s="91"/>
      <c r="N16" s="120"/>
      <c r="O16" s="103"/>
    </row>
    <row r="17" spans="2:15" s="22" customFormat="1" ht="14.1" customHeight="1">
      <c r="B17" s="421"/>
      <c r="C17" s="421"/>
      <c r="D17" s="69"/>
      <c r="E17" s="399"/>
      <c r="F17" s="400"/>
      <c r="G17" s="59"/>
      <c r="H17" s="74"/>
      <c r="I17" s="80" t="s">
        <v>72</v>
      </c>
      <c r="J17" s="90" t="s">
        <v>72</v>
      </c>
      <c r="K17" s="139" t="s">
        <v>72</v>
      </c>
      <c r="L17" s="74" t="s">
        <v>72</v>
      </c>
      <c r="M17" s="91"/>
      <c r="N17" s="61"/>
      <c r="O17" s="92"/>
    </row>
    <row r="18" spans="2:15" s="22" customFormat="1" ht="14.1" customHeight="1">
      <c r="B18" s="421"/>
      <c r="C18" s="421"/>
      <c r="D18" s="69"/>
      <c r="E18" s="399"/>
      <c r="F18" s="400"/>
      <c r="G18" s="59"/>
      <c r="H18" s="74"/>
      <c r="I18" s="80"/>
      <c r="J18" s="60"/>
      <c r="K18" s="139"/>
      <c r="L18" s="74"/>
      <c r="M18" s="91"/>
      <c r="N18" s="61"/>
      <c r="O18" s="92"/>
    </row>
    <row r="19" spans="2:15" s="22" customFormat="1" ht="15" customHeight="1">
      <c r="B19" s="421"/>
      <c r="C19" s="421"/>
      <c r="D19" s="119" t="s">
        <v>73</v>
      </c>
      <c r="E19" s="396"/>
      <c r="F19" s="380"/>
      <c r="G19" s="59"/>
      <c r="H19" s="74" t="e">
        <f>E19/G19</f>
        <v>#DIV/0!</v>
      </c>
      <c r="I19" s="80">
        <v>0</v>
      </c>
      <c r="J19" s="118" t="e">
        <f>I19/K19</f>
        <v>#DIV/0!</v>
      </c>
      <c r="K19" s="139">
        <v>0</v>
      </c>
      <c r="L19" s="74" t="e">
        <f>H19-SUM(K19,K28,K36,K44)</f>
        <v>#DIV/0!</v>
      </c>
      <c r="M19" s="91"/>
      <c r="N19" s="102"/>
      <c r="O19" s="92"/>
    </row>
    <row r="20" spans="2:15" s="22" customFormat="1" ht="27.75" customHeight="1">
      <c r="B20" s="421"/>
      <c r="C20" s="421"/>
      <c r="D20" s="99" t="s">
        <v>74</v>
      </c>
      <c r="E20" s="396"/>
      <c r="F20" s="380"/>
      <c r="G20" s="59"/>
      <c r="H20" s="74" t="e">
        <f>E20/G20</f>
        <v>#DIV/0!</v>
      </c>
      <c r="I20" s="80">
        <v>0</v>
      </c>
      <c r="J20" s="118" t="e">
        <f>I20/K20</f>
        <v>#DIV/0!</v>
      </c>
      <c r="K20" s="139">
        <v>0</v>
      </c>
      <c r="L20" s="74" t="e">
        <f>H20-SUM(K20,K29,K37,K45)</f>
        <v>#DIV/0!</v>
      </c>
      <c r="M20" s="255"/>
      <c r="N20" s="120"/>
      <c r="O20" s="103"/>
    </row>
    <row r="21" spans="2:15" s="22" customFormat="1" ht="15" customHeight="1">
      <c r="B21" s="421"/>
      <c r="C21" s="421"/>
      <c r="D21" s="69"/>
      <c r="E21" s="396"/>
      <c r="F21" s="380"/>
      <c r="G21" s="59"/>
      <c r="H21" s="74"/>
      <c r="I21" s="80"/>
      <c r="J21" s="60"/>
      <c r="K21" s="139"/>
      <c r="L21" s="74"/>
      <c r="M21" s="91"/>
      <c r="N21" s="61"/>
      <c r="O21" s="92"/>
    </row>
    <row r="22" spans="2:15" s="22" customFormat="1" ht="15" customHeight="1" thickBot="1">
      <c r="B22" s="418"/>
      <c r="C22" s="418"/>
      <c r="D22" s="70"/>
      <c r="E22" s="419"/>
      <c r="F22" s="420"/>
      <c r="G22" s="62"/>
      <c r="H22" s="75"/>
      <c r="I22" s="81"/>
      <c r="J22" s="56"/>
      <c r="K22" s="140"/>
      <c r="L22" s="75"/>
      <c r="M22" s="93"/>
      <c r="N22" s="63"/>
      <c r="O22" s="94"/>
    </row>
    <row r="23" spans="2:15" s="22" customFormat="1" ht="15" customHeight="1" thickBot="1">
      <c r="B23" s="414" t="s">
        <v>67</v>
      </c>
      <c r="C23" s="415"/>
      <c r="D23" s="57"/>
      <c r="E23" s="412">
        <f>SUM(E16:F22)</f>
        <v>0</v>
      </c>
      <c r="F23" s="413"/>
      <c r="G23" s="65"/>
      <c r="H23" s="115" t="e">
        <f>SUM(H16:H22)</f>
        <v>#DIV/0!</v>
      </c>
      <c r="I23" s="89">
        <f>SUM(I16:I22)</f>
        <v>0</v>
      </c>
      <c r="J23" s="89" t="e">
        <f>SUM(J16:J22)</f>
        <v>#DIV/0!</v>
      </c>
      <c r="K23" s="141">
        <f>SUM(K16:K22)</f>
        <v>0</v>
      </c>
      <c r="L23" s="89" t="e">
        <f>SUM(L16:L22)</f>
        <v>#DIV/0!</v>
      </c>
      <c r="M23" s="95"/>
      <c r="N23" s="66"/>
      <c r="O23" s="67"/>
    </row>
    <row r="24" spans="2:15" s="22" customFormat="1" ht="15" customHeight="1">
      <c r="B24" s="409" t="s">
        <v>89</v>
      </c>
      <c r="C24" s="409"/>
      <c r="D24" s="71"/>
      <c r="E24" s="416"/>
      <c r="F24" s="417"/>
      <c r="G24" s="37"/>
      <c r="H24" s="76"/>
      <c r="I24" s="82"/>
      <c r="J24" s="37"/>
      <c r="K24" s="37"/>
      <c r="L24" s="76"/>
      <c r="M24" s="96"/>
      <c r="N24" s="64"/>
      <c r="O24" s="97"/>
    </row>
    <row r="25" spans="2:15" s="22" customFormat="1" ht="15" customHeight="1">
      <c r="B25" s="395"/>
      <c r="C25" s="395"/>
      <c r="D25" s="69" t="s">
        <v>68</v>
      </c>
      <c r="E25" s="396"/>
      <c r="F25" s="380"/>
      <c r="G25" s="60"/>
      <c r="H25" s="74"/>
      <c r="I25" s="80">
        <v>0</v>
      </c>
      <c r="J25" s="59"/>
      <c r="K25" s="60"/>
      <c r="L25" s="74">
        <v>0</v>
      </c>
      <c r="M25" s="91"/>
      <c r="N25" s="120"/>
      <c r="O25" s="103"/>
    </row>
    <row r="26" spans="2:15" s="22" customFormat="1" ht="15" customHeight="1">
      <c r="B26" s="395"/>
      <c r="C26" s="395"/>
      <c r="D26" s="69"/>
      <c r="E26" s="396"/>
      <c r="F26" s="380"/>
      <c r="G26" s="60"/>
      <c r="H26" s="74"/>
      <c r="I26" s="80">
        <v>0</v>
      </c>
      <c r="J26" s="90"/>
      <c r="K26" s="60"/>
      <c r="L26" s="74" t="s">
        <v>72</v>
      </c>
      <c r="M26" s="91"/>
      <c r="N26" s="120"/>
      <c r="O26" s="103"/>
    </row>
    <row r="27" spans="2:15" s="22" customFormat="1" ht="15" customHeight="1">
      <c r="B27" s="395"/>
      <c r="C27" s="395"/>
      <c r="D27" s="69"/>
      <c r="E27" s="396"/>
      <c r="F27" s="380"/>
      <c r="G27" s="60"/>
      <c r="H27" s="74"/>
      <c r="I27" s="80">
        <v>0</v>
      </c>
      <c r="J27" s="60"/>
      <c r="K27" s="60"/>
      <c r="L27" s="74"/>
      <c r="M27" s="91"/>
      <c r="N27" s="120"/>
      <c r="O27" s="103"/>
    </row>
    <row r="28" spans="2:15" s="22" customFormat="1" ht="15" customHeight="1">
      <c r="B28" s="395"/>
      <c r="C28" s="395"/>
      <c r="D28" s="119" t="s">
        <v>73</v>
      </c>
      <c r="E28" s="396"/>
      <c r="F28" s="380"/>
      <c r="G28" s="60"/>
      <c r="H28" s="74"/>
      <c r="I28" s="80">
        <v>0</v>
      </c>
      <c r="J28" s="59"/>
      <c r="K28" s="60"/>
      <c r="L28" s="74">
        <v>0</v>
      </c>
      <c r="M28" s="91"/>
      <c r="N28" s="120"/>
      <c r="O28" s="103"/>
    </row>
    <row r="29" spans="2:15" s="22" customFormat="1" ht="15" customHeight="1">
      <c r="B29" s="395"/>
      <c r="C29" s="395"/>
      <c r="D29" s="99" t="s">
        <v>74</v>
      </c>
      <c r="E29" s="396"/>
      <c r="F29" s="380"/>
      <c r="G29" s="60"/>
      <c r="H29" s="74"/>
      <c r="I29" s="80">
        <v>0</v>
      </c>
      <c r="J29" s="59"/>
      <c r="K29" s="60"/>
      <c r="L29" s="74">
        <v>0</v>
      </c>
      <c r="M29" s="91"/>
      <c r="N29" s="120"/>
      <c r="O29" s="103"/>
    </row>
    <row r="30" spans="2:15" s="22" customFormat="1" ht="15" customHeight="1">
      <c r="B30" s="395"/>
      <c r="C30" s="395"/>
      <c r="D30" s="69"/>
      <c r="E30" s="396"/>
      <c r="F30" s="380"/>
      <c r="G30" s="60"/>
      <c r="H30" s="74" t="s">
        <v>72</v>
      </c>
      <c r="I30" s="80">
        <v>0</v>
      </c>
      <c r="J30" s="60"/>
      <c r="K30" s="60"/>
      <c r="L30" s="74"/>
      <c r="M30" s="91"/>
      <c r="N30" s="61"/>
      <c r="O30" s="92"/>
    </row>
    <row r="31" spans="2:15" s="22" customFormat="1" ht="15" customHeight="1">
      <c r="B31" s="403" t="s">
        <v>90</v>
      </c>
      <c r="C31" s="403"/>
      <c r="D31" s="104"/>
      <c r="E31" s="410"/>
      <c r="F31" s="411"/>
      <c r="G31" s="105"/>
      <c r="H31" s="108" t="s">
        <v>72</v>
      </c>
      <c r="I31" s="107">
        <f>SUM(I25:I30)</f>
        <v>0</v>
      </c>
      <c r="J31" s="106"/>
      <c r="K31" s="105"/>
      <c r="L31" s="108"/>
      <c r="M31" s="109"/>
      <c r="N31" s="110"/>
      <c r="O31" s="111"/>
    </row>
    <row r="32" spans="2:15" s="22" customFormat="1" ht="15" customHeight="1">
      <c r="B32" s="409" t="s">
        <v>91</v>
      </c>
      <c r="C32" s="409"/>
      <c r="D32" s="69"/>
      <c r="E32" s="396"/>
      <c r="F32" s="380"/>
      <c r="G32" s="60"/>
      <c r="H32" s="74" t="s">
        <v>72</v>
      </c>
      <c r="I32" s="80"/>
      <c r="J32" s="60"/>
      <c r="K32" s="60"/>
      <c r="L32" s="74"/>
      <c r="M32" s="91"/>
      <c r="N32" s="61"/>
      <c r="O32" s="92"/>
    </row>
    <row r="33" spans="2:15" s="22" customFormat="1" ht="15" customHeight="1">
      <c r="B33" s="395"/>
      <c r="C33" s="395"/>
      <c r="D33" s="69" t="s">
        <v>68</v>
      </c>
      <c r="E33" s="396"/>
      <c r="F33" s="380"/>
      <c r="G33" s="60"/>
      <c r="H33" s="74" t="s">
        <v>72</v>
      </c>
      <c r="I33" s="80"/>
      <c r="J33" s="59"/>
      <c r="K33" s="60"/>
      <c r="L33" s="74"/>
      <c r="M33" s="91"/>
      <c r="N33" s="61"/>
      <c r="O33" s="92"/>
    </row>
    <row r="34" spans="2:15" s="22" customFormat="1" ht="15" customHeight="1">
      <c r="B34" s="395"/>
      <c r="C34" s="395"/>
      <c r="D34" s="69"/>
      <c r="E34" s="396"/>
      <c r="F34" s="380"/>
      <c r="G34" s="60"/>
      <c r="H34" s="74" t="s">
        <v>72</v>
      </c>
      <c r="I34" s="80"/>
      <c r="J34" s="60"/>
      <c r="K34" s="60"/>
      <c r="L34" s="74"/>
      <c r="M34" s="91"/>
      <c r="N34" s="61"/>
      <c r="O34" s="92"/>
    </row>
    <row r="35" spans="2:15" s="22" customFormat="1" ht="15" customHeight="1">
      <c r="B35" s="395"/>
      <c r="C35" s="395"/>
      <c r="D35" s="69"/>
      <c r="E35" s="396"/>
      <c r="F35" s="380"/>
      <c r="G35" s="60"/>
      <c r="H35" s="74" t="s">
        <v>72</v>
      </c>
      <c r="I35" s="80"/>
      <c r="J35" s="60"/>
      <c r="K35" s="60"/>
      <c r="L35" s="74"/>
      <c r="M35" s="91"/>
      <c r="N35" s="61"/>
      <c r="O35" s="92"/>
    </row>
    <row r="36" spans="2:15" s="22" customFormat="1" ht="15" customHeight="1">
      <c r="B36" s="395"/>
      <c r="C36" s="395"/>
      <c r="D36" s="119" t="s">
        <v>73</v>
      </c>
      <c r="E36" s="396"/>
      <c r="F36" s="380"/>
      <c r="G36" s="60"/>
      <c r="H36" s="74"/>
      <c r="I36" s="80"/>
      <c r="J36" s="59"/>
      <c r="K36" s="60"/>
      <c r="L36" s="74"/>
      <c r="M36" s="91"/>
      <c r="N36" s="61"/>
      <c r="O36" s="92"/>
    </row>
    <row r="37" spans="2:15" s="22" customFormat="1" ht="15" customHeight="1">
      <c r="B37" s="395"/>
      <c r="C37" s="395"/>
      <c r="D37" s="99" t="s">
        <v>74</v>
      </c>
      <c r="E37" s="396"/>
      <c r="F37" s="380"/>
      <c r="G37" s="60"/>
      <c r="H37" s="74"/>
      <c r="I37" s="80"/>
      <c r="J37" s="59"/>
      <c r="K37" s="60"/>
      <c r="L37" s="74"/>
      <c r="M37" s="91"/>
      <c r="N37" s="61"/>
      <c r="O37" s="92"/>
    </row>
    <row r="38" spans="2:15" s="22" customFormat="1" ht="15" customHeight="1">
      <c r="B38" s="395"/>
      <c r="C38" s="395"/>
      <c r="D38" s="69"/>
      <c r="E38" s="396"/>
      <c r="F38" s="380"/>
      <c r="G38" s="60"/>
      <c r="H38" s="74"/>
      <c r="I38" s="80"/>
      <c r="J38" s="60"/>
      <c r="K38" s="60"/>
      <c r="L38" s="74"/>
      <c r="M38" s="91"/>
      <c r="N38" s="61"/>
      <c r="O38" s="92"/>
    </row>
    <row r="39" spans="2:15" s="22" customFormat="1" ht="15" customHeight="1">
      <c r="B39" s="403" t="s">
        <v>92</v>
      </c>
      <c r="C39" s="403"/>
      <c r="D39" s="69"/>
      <c r="E39" s="396"/>
      <c r="F39" s="380"/>
      <c r="G39" s="60"/>
      <c r="H39" s="74"/>
      <c r="I39" s="107">
        <f>SUM(I33:I38)</f>
        <v>0</v>
      </c>
      <c r="J39" s="60"/>
      <c r="K39" s="105">
        <f>SUM(K33:K38)</f>
        <v>0</v>
      </c>
      <c r="L39" s="74"/>
      <c r="M39" s="91"/>
      <c r="N39" s="61"/>
      <c r="O39" s="92"/>
    </row>
    <row r="40" spans="2:15" s="22" customFormat="1" ht="15" customHeight="1">
      <c r="B40" s="409" t="s">
        <v>257</v>
      </c>
      <c r="C40" s="409"/>
      <c r="D40" s="69"/>
      <c r="E40" s="396"/>
      <c r="F40" s="380"/>
      <c r="G40" s="60"/>
      <c r="H40" s="74"/>
      <c r="I40" s="107"/>
      <c r="J40" s="60"/>
      <c r="K40" s="105"/>
      <c r="L40" s="74"/>
      <c r="M40" s="91"/>
      <c r="N40" s="61"/>
      <c r="O40" s="92"/>
    </row>
    <row r="41" spans="2:15" s="22" customFormat="1" ht="15" customHeight="1">
      <c r="B41" s="395"/>
      <c r="C41" s="395"/>
      <c r="D41" s="69" t="s">
        <v>68</v>
      </c>
      <c r="E41" s="396"/>
      <c r="F41" s="380"/>
      <c r="G41" s="60"/>
      <c r="H41" s="74"/>
      <c r="I41" s="80"/>
      <c r="J41" s="59"/>
      <c r="K41" s="60"/>
      <c r="L41" s="74"/>
      <c r="M41" s="91"/>
      <c r="N41" s="61"/>
      <c r="O41" s="92"/>
    </row>
    <row r="42" spans="2:15" s="22" customFormat="1" ht="15" customHeight="1">
      <c r="B42" s="395"/>
      <c r="C42" s="395"/>
      <c r="D42" s="69"/>
      <c r="E42" s="396"/>
      <c r="F42" s="380"/>
      <c r="G42" s="60"/>
      <c r="H42" s="74"/>
      <c r="I42" s="80"/>
      <c r="J42" s="60"/>
      <c r="K42" s="60"/>
      <c r="L42" s="74"/>
      <c r="M42" s="91"/>
      <c r="N42" s="61"/>
      <c r="O42" s="92"/>
    </row>
    <row r="43" spans="2:15" s="22" customFormat="1" ht="15" customHeight="1">
      <c r="B43" s="395"/>
      <c r="C43" s="395"/>
      <c r="D43" s="69"/>
      <c r="E43" s="396"/>
      <c r="F43" s="380"/>
      <c r="G43" s="60"/>
      <c r="H43" s="74"/>
      <c r="I43" s="80"/>
      <c r="J43" s="60"/>
      <c r="K43" s="60"/>
      <c r="L43" s="74"/>
      <c r="M43" s="91"/>
      <c r="N43" s="61"/>
      <c r="O43" s="92"/>
    </row>
    <row r="44" spans="2:15" s="22" customFormat="1" ht="15" customHeight="1">
      <c r="B44" s="395"/>
      <c r="C44" s="395"/>
      <c r="D44" s="119" t="s">
        <v>73</v>
      </c>
      <c r="E44" s="396"/>
      <c r="F44" s="380"/>
      <c r="G44" s="60"/>
      <c r="H44" s="74"/>
      <c r="I44" s="80"/>
      <c r="J44" s="59"/>
      <c r="K44" s="60"/>
      <c r="L44" s="74"/>
      <c r="M44" s="91"/>
      <c r="N44" s="61"/>
      <c r="O44" s="92"/>
    </row>
    <row r="45" spans="2:15" s="22" customFormat="1" ht="13.8">
      <c r="B45" s="395"/>
      <c r="C45" s="395"/>
      <c r="D45" s="99" t="s">
        <v>74</v>
      </c>
      <c r="E45" s="396"/>
      <c r="F45" s="380"/>
      <c r="G45" s="60"/>
      <c r="H45" s="74"/>
      <c r="I45" s="80"/>
      <c r="J45" s="59"/>
      <c r="K45" s="60"/>
      <c r="L45" s="74"/>
      <c r="M45" s="91"/>
      <c r="N45" s="61"/>
      <c r="O45" s="92"/>
    </row>
    <row r="46" spans="2:15" s="22" customFormat="1" ht="15" customHeight="1">
      <c r="B46" s="395"/>
      <c r="C46" s="395"/>
      <c r="D46" s="69"/>
      <c r="E46" s="396"/>
      <c r="F46" s="380"/>
      <c r="G46" s="60"/>
      <c r="H46" s="74"/>
      <c r="I46" s="80"/>
      <c r="J46" s="60"/>
      <c r="K46" s="60"/>
      <c r="L46" s="74"/>
      <c r="M46" s="91"/>
      <c r="N46" s="61"/>
      <c r="O46" s="92"/>
    </row>
    <row r="47" spans="2:15" s="22" customFormat="1" ht="15" customHeight="1">
      <c r="B47" s="403" t="s">
        <v>258</v>
      </c>
      <c r="C47" s="403"/>
      <c r="D47" s="69"/>
      <c r="E47" s="396"/>
      <c r="F47" s="380"/>
      <c r="G47" s="60"/>
      <c r="H47" s="74"/>
      <c r="I47" s="107">
        <f>SUM(I41:I46)</f>
        <v>0</v>
      </c>
      <c r="J47" s="60"/>
      <c r="K47" s="105">
        <f>SUM(K41:K46)</f>
        <v>0</v>
      </c>
      <c r="L47" s="74"/>
      <c r="M47" s="91"/>
      <c r="N47" s="61"/>
      <c r="O47" s="92"/>
    </row>
    <row r="48" spans="2:15" s="22" customFormat="1" ht="15" customHeight="1">
      <c r="B48" s="395"/>
      <c r="C48" s="395"/>
      <c r="D48" s="69"/>
      <c r="E48" s="396"/>
      <c r="F48" s="380"/>
      <c r="G48" s="60"/>
      <c r="H48" s="74"/>
      <c r="I48" s="80"/>
      <c r="J48" s="60"/>
      <c r="K48" s="60"/>
      <c r="L48" s="74"/>
      <c r="M48" s="91"/>
      <c r="N48" s="61"/>
      <c r="O48" s="92"/>
    </row>
    <row r="49" spans="2:15" s="22" customFormat="1" ht="15" customHeight="1">
      <c r="B49" s="395"/>
      <c r="C49" s="395"/>
      <c r="D49" s="69"/>
      <c r="E49" s="396"/>
      <c r="F49" s="380"/>
      <c r="G49" s="60"/>
      <c r="H49" s="74"/>
      <c r="I49" s="80"/>
      <c r="J49" s="60"/>
      <c r="K49" s="60" t="s">
        <v>72</v>
      </c>
      <c r="L49" s="74"/>
      <c r="M49" s="91"/>
      <c r="N49" s="61"/>
      <c r="O49" s="92"/>
    </row>
    <row r="50" spans="2:15" s="22" customFormat="1" ht="15" customHeight="1">
      <c r="B50" s="395"/>
      <c r="C50" s="395"/>
      <c r="D50" s="69"/>
      <c r="E50" s="396"/>
      <c r="F50" s="380"/>
      <c r="G50" s="60"/>
      <c r="H50" s="74"/>
      <c r="I50" s="80"/>
      <c r="J50" s="60"/>
      <c r="K50" s="60"/>
      <c r="L50" s="74"/>
      <c r="M50" s="91"/>
      <c r="N50" s="61"/>
      <c r="O50" s="92"/>
    </row>
    <row r="51" spans="2:15" s="22" customFormat="1" ht="15" customHeight="1">
      <c r="B51" s="395"/>
      <c r="C51" s="395"/>
      <c r="D51" s="69"/>
      <c r="E51" s="396"/>
      <c r="F51" s="380"/>
      <c r="G51" s="60"/>
      <c r="H51" s="74"/>
      <c r="I51" s="80"/>
      <c r="J51" s="60"/>
      <c r="K51" s="60"/>
      <c r="L51" s="74"/>
      <c r="M51" s="91"/>
      <c r="N51" s="61"/>
      <c r="O51" s="92"/>
    </row>
    <row r="52" spans="2:15" s="22" customFormat="1" ht="15" customHeight="1">
      <c r="B52" s="395"/>
      <c r="C52" s="395"/>
      <c r="D52" s="69"/>
      <c r="E52" s="396"/>
      <c r="F52" s="380"/>
      <c r="G52" s="60"/>
      <c r="H52" s="74"/>
      <c r="I52" s="80"/>
      <c r="J52" s="60"/>
      <c r="K52" s="60"/>
      <c r="L52" s="74"/>
      <c r="M52" s="91"/>
      <c r="N52" s="61"/>
      <c r="O52" s="92"/>
    </row>
    <row r="53" spans="2:15" s="22" customFormat="1" ht="15" customHeight="1">
      <c r="B53" s="395"/>
      <c r="C53" s="395"/>
      <c r="D53" s="69"/>
      <c r="E53" s="396"/>
      <c r="F53" s="380"/>
      <c r="G53" s="60"/>
      <c r="H53" s="74"/>
      <c r="I53" s="80"/>
      <c r="J53" s="60"/>
      <c r="K53" s="60"/>
      <c r="L53" s="74"/>
      <c r="M53" s="91"/>
      <c r="N53" s="61"/>
      <c r="O53" s="92"/>
    </row>
    <row r="54" spans="2:15" s="22" customFormat="1" ht="15" customHeight="1" thickBot="1">
      <c r="B54" s="395"/>
      <c r="C54" s="395"/>
      <c r="D54" s="69"/>
      <c r="E54" s="405"/>
      <c r="F54" s="406"/>
      <c r="G54" s="116"/>
      <c r="H54" s="117"/>
      <c r="I54" s="80"/>
      <c r="J54" s="60"/>
      <c r="K54" s="60"/>
      <c r="L54" s="74"/>
      <c r="M54" s="91"/>
      <c r="N54" s="61"/>
      <c r="O54" s="92"/>
    </row>
    <row r="55" spans="2:15" s="22" customFormat="1" ht="20.100000000000001" customHeight="1" thickBot="1">
      <c r="B55" s="338" t="s">
        <v>18</v>
      </c>
      <c r="C55" s="339"/>
      <c r="D55" s="404"/>
      <c r="E55" s="407">
        <f>E23</f>
        <v>0</v>
      </c>
      <c r="F55" s="408"/>
      <c r="G55" s="113"/>
      <c r="H55" s="114" t="e">
        <f>H23</f>
        <v>#DIV/0!</v>
      </c>
      <c r="I55" s="83">
        <f>I23</f>
        <v>0</v>
      </c>
      <c r="J55" s="77"/>
      <c r="K55" s="77">
        <f>K23</f>
        <v>0</v>
      </c>
      <c r="L55" s="78" t="e">
        <f>L23</f>
        <v>#DIV/0!</v>
      </c>
      <c r="M55" s="83"/>
      <c r="N55" s="77"/>
      <c r="O55" s="98"/>
    </row>
    <row r="56" spans="2:15" s="22" customFormat="1" ht="15" customHeight="1" thickTop="1"/>
  </sheetData>
  <sheetProtection formatCells="0" formatColumns="0" formatRows="0" insertColumns="0" insertRows="0" insertHyperlinks="0" deleteColumns="0" deleteRows="0" selectLockedCells="1" sort="0" autoFilter="0" pivotTables="0"/>
  <mergeCells count="86">
    <mergeCell ref="B41:C41"/>
    <mergeCell ref="B42:C42"/>
    <mergeCell ref="B43:C43"/>
    <mergeCell ref="B44:C44"/>
    <mergeCell ref="B45:C45"/>
    <mergeCell ref="E20:F20"/>
    <mergeCell ref="E21:F21"/>
    <mergeCell ref="B22:C22"/>
    <mergeCell ref="E22:F22"/>
    <mergeCell ref="B16:C21"/>
    <mergeCell ref="E17:F17"/>
    <mergeCell ref="E18:F18"/>
    <mergeCell ref="E23:F23"/>
    <mergeCell ref="E28:F28"/>
    <mergeCell ref="B23:C23"/>
    <mergeCell ref="B24:C24"/>
    <mergeCell ref="E24:F24"/>
    <mergeCell ref="B25:C25"/>
    <mergeCell ref="E25:F25"/>
    <mergeCell ref="B26:C26"/>
    <mergeCell ref="E26:F26"/>
    <mergeCell ref="B32:C32"/>
    <mergeCell ref="E32:F32"/>
    <mergeCell ref="B33:C33"/>
    <mergeCell ref="E33:F33"/>
    <mergeCell ref="B27:C27"/>
    <mergeCell ref="E27:F27"/>
    <mergeCell ref="B28:C28"/>
    <mergeCell ref="B29:C29"/>
    <mergeCell ref="E29:F29"/>
    <mergeCell ref="B30:C30"/>
    <mergeCell ref="E30:F30"/>
    <mergeCell ref="B31:C31"/>
    <mergeCell ref="E31:F31"/>
    <mergeCell ref="B34:C34"/>
    <mergeCell ref="E34:F34"/>
    <mergeCell ref="B35:C35"/>
    <mergeCell ref="E35:F35"/>
    <mergeCell ref="E46:F46"/>
    <mergeCell ref="B36:C36"/>
    <mergeCell ref="E36:F36"/>
    <mergeCell ref="B37:C37"/>
    <mergeCell ref="E37:F37"/>
    <mergeCell ref="E40:F40"/>
    <mergeCell ref="E41:F41"/>
    <mergeCell ref="E42:F42"/>
    <mergeCell ref="E43:F43"/>
    <mergeCell ref="E44:F44"/>
    <mergeCell ref="E45:F45"/>
    <mergeCell ref="B40:C40"/>
    <mergeCell ref="B48:C48"/>
    <mergeCell ref="E48:F48"/>
    <mergeCell ref="B52:C52"/>
    <mergeCell ref="E52:F52"/>
    <mergeCell ref="B51:C51"/>
    <mergeCell ref="E51:F51"/>
    <mergeCell ref="B55:D55"/>
    <mergeCell ref="B54:C54"/>
    <mergeCell ref="E54:F54"/>
    <mergeCell ref="B53:C53"/>
    <mergeCell ref="E53:F53"/>
    <mergeCell ref="E55:F55"/>
    <mergeCell ref="B14:O14"/>
    <mergeCell ref="B50:C50"/>
    <mergeCell ref="E50:F50"/>
    <mergeCell ref="E19:F19"/>
    <mergeCell ref="B49:C49"/>
    <mergeCell ref="E15:F15"/>
    <mergeCell ref="E16:F16"/>
    <mergeCell ref="B15:C15"/>
    <mergeCell ref="E49:F49"/>
    <mergeCell ref="B38:C38"/>
    <mergeCell ref="E38:F38"/>
    <mergeCell ref="B39:C39"/>
    <mergeCell ref="E39:F39"/>
    <mergeCell ref="B46:C46"/>
    <mergeCell ref="B47:C47"/>
    <mergeCell ref="E47:F47"/>
    <mergeCell ref="B13:D13"/>
    <mergeCell ref="B4:C10"/>
    <mergeCell ref="E4:G4"/>
    <mergeCell ref="E5:G5"/>
    <mergeCell ref="E6:G6"/>
    <mergeCell ref="E7:G7"/>
    <mergeCell ref="E9:G9"/>
    <mergeCell ref="E10:G10"/>
  </mergeCells>
  <conditionalFormatting sqref="O55">
    <cfRule type="cellIs" dxfId="13" priority="213" operator="lessThanOrEqual">
      <formula>-0.25</formula>
    </cfRule>
    <cfRule type="cellIs" dxfId="12" priority="214" operator="greaterThanOrEqual">
      <formula>0.25</formula>
    </cfRule>
  </conditionalFormatting>
  <pageMargins left="0.7" right="0.7" top="0.75" bottom="0.75" header="0.3" footer="0.3"/>
  <pageSetup paperSize="9" scale="51" orientation="landscape" r:id="rId1"/>
  <ignoredErrors>
    <ignoredError sqref="E4:G10 H18:I18 I39 K39 H16 E22:L22 E17:F17 E23:J23 M23:O23 K17:K18 K23:L23 I47:K47 L16:L17 L18 L19:L20 G21:L21 H17:I17" unlockedFormula="1"/>
    <ignoredError sqref="J17 J18" evalError="1" unlockedFormula="1"/>
  </ignoredErrors>
  <drawing r:id="rId2"/>
  <extLst>
    <ext xmlns:x14="http://schemas.microsoft.com/office/spreadsheetml/2009/9/main" uri="{CCE6A557-97BC-4b89-ADB6-D9C93CAAB3DF}">
      <x14:dataValidations xmlns:xm="http://schemas.microsoft.com/office/excel/2006/main" count="2">
        <x14:dataValidation type="list" allowBlank="1" showErrorMessage="1" promptTitle="Reporting quarter" prompt="Please select the quarter of reporting (0 in case of initial budget proposal)" xr:uid="{00000000-0002-0000-0300-000000000000}">
          <x14:formula1>
            <xm:f>'EDU-Syria budget proposal'!$AT$1:$AT$8</xm:f>
          </x14:formula1>
          <xm:sqref>M16:M24 M30:M54</xm:sqref>
        </x14:dataValidation>
        <x14:dataValidation type="list" allowBlank="1" showErrorMessage="1" promptTitle="Reporting quarter" prompt="Please select the quarter of reporting (0 in case of initial budget proposal)" xr:uid="{00000000-0002-0000-0300-000001000000}">
          <x14:formula1>
            <xm:f>'\\192.168.5.12\acor-schep\ACOR-Schep Finance\Career Acceleration project for creative designers\Quarterly Reports\[EDU SYRIA Financial Reporting May 24 2021 to August 24 2021.xlsm]EDU-Syria budget proposal'!#REF!</xm:f>
          </x14:formula1>
          <xm:sqref>M25:M29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73CEE2"/>
    <pageSetUpPr fitToPage="1"/>
  </sheetPr>
  <dimension ref="B2:O50"/>
  <sheetViews>
    <sheetView showGridLines="0" topLeftCell="A13" zoomScale="70" zoomScaleNormal="70"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5546875" style="1" customWidth="1"/>
    <col min="9" max="9" width="19.44140625" style="1" bestFit="1" customWidth="1"/>
    <col min="10" max="10" width="29.109375" style="1" bestFit="1" customWidth="1"/>
    <col min="11" max="11" width="15.88671875" style="1" bestFit="1" customWidth="1"/>
    <col min="12" max="12" width="20.5546875" style="1" bestFit="1" customWidth="1"/>
    <col min="13" max="13" width="13.33203125" style="1" bestFit="1" customWidth="1"/>
    <col min="14" max="14" width="11" style="1" bestFit="1" customWidth="1"/>
    <col min="15" max="15" width="21.3320312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proposal'!D19</f>
        <v>Travel and subsistence costs for staff and other persons taking part in the project</v>
      </c>
      <c r="C13" s="385"/>
      <c r="D13" s="321"/>
    </row>
    <row r="14" spans="2:15" s="22" customFormat="1" ht="25.35" customHeight="1" thickBot="1">
      <c r="B14" s="344" t="s">
        <v>48</v>
      </c>
      <c r="C14" s="322"/>
      <c r="D14" s="322"/>
      <c r="E14" s="322"/>
      <c r="F14" s="322"/>
      <c r="G14" s="322"/>
      <c r="H14" s="322"/>
      <c r="I14" s="322"/>
      <c r="J14" s="322"/>
      <c r="K14" s="322"/>
    </row>
    <row r="15" spans="2:15" s="32" customFormat="1" ht="51.6" customHeight="1">
      <c r="B15" s="401" t="s">
        <v>59</v>
      </c>
      <c r="C15" s="402"/>
      <c r="D15" s="68" t="s">
        <v>60</v>
      </c>
      <c r="E15" s="397" t="s">
        <v>61</v>
      </c>
      <c r="F15" s="398"/>
      <c r="G15" s="72" t="s">
        <v>62</v>
      </c>
      <c r="H15" s="73" t="s">
        <v>63</v>
      </c>
      <c r="I15" s="112" t="s">
        <v>69</v>
      </c>
      <c r="J15" s="72" t="s">
        <v>62</v>
      </c>
      <c r="K15" s="72" t="s">
        <v>245</v>
      </c>
      <c r="L15" s="73" t="s">
        <v>70</v>
      </c>
      <c r="M15" s="79" t="s">
        <v>11</v>
      </c>
      <c r="N15" s="72" t="s">
        <v>64</v>
      </c>
      <c r="O15" s="73" t="s">
        <v>65</v>
      </c>
    </row>
    <row r="16" spans="2:15" s="22" customFormat="1" ht="15" customHeight="1">
      <c r="B16" s="421"/>
      <c r="C16" s="421"/>
      <c r="D16" s="104" t="s">
        <v>78</v>
      </c>
      <c r="E16" s="410"/>
      <c r="F16" s="411"/>
      <c r="G16" s="122"/>
      <c r="H16" s="124" t="e">
        <f>E16/G16</f>
        <v>#DIV/0!</v>
      </c>
      <c r="I16" s="121">
        <v>0</v>
      </c>
      <c r="J16" s="118"/>
      <c r="K16" s="139">
        <v>0</v>
      </c>
      <c r="L16" s="74" t="e">
        <f>H16-SUM(K16,K26,K27,K35)</f>
        <v>#DIV/0!</v>
      </c>
      <c r="M16" s="91"/>
      <c r="N16" s="126"/>
      <c r="O16" s="127"/>
    </row>
    <row r="17" spans="2:15" s="22" customFormat="1" ht="15" customHeight="1">
      <c r="B17" s="421"/>
      <c r="C17" s="421"/>
      <c r="D17" s="104"/>
      <c r="E17" s="422"/>
      <c r="F17" s="423"/>
      <c r="G17" s="122"/>
      <c r="H17" s="124"/>
      <c r="I17" s="121"/>
      <c r="J17" s="101"/>
      <c r="K17" s="139"/>
      <c r="L17" s="74"/>
      <c r="M17" s="91"/>
      <c r="N17" s="126"/>
      <c r="O17" s="127"/>
    </row>
    <row r="18" spans="2:15" s="22" customFormat="1" ht="13.2">
      <c r="B18" s="421"/>
      <c r="C18" s="421"/>
      <c r="D18" s="104" t="s">
        <v>79</v>
      </c>
      <c r="E18" s="422"/>
      <c r="F18" s="423"/>
      <c r="G18" s="122"/>
      <c r="H18" s="124" t="e">
        <f>E18/G18</f>
        <v>#DIV/0!</v>
      </c>
      <c r="I18" s="121"/>
      <c r="J18" s="118"/>
      <c r="K18" s="139">
        <v>0</v>
      </c>
      <c r="L18" s="74" t="e">
        <f>H18-SUM(K18,K28,K37)</f>
        <v>#DIV/0!</v>
      </c>
      <c r="M18" s="91"/>
      <c r="N18" s="120"/>
      <c r="O18" s="103"/>
    </row>
    <row r="19" spans="2:15" s="22" customFormat="1" ht="13.2">
      <c r="B19" s="421"/>
      <c r="C19" s="421"/>
      <c r="D19" s="104" t="s">
        <v>80</v>
      </c>
      <c r="E19" s="422"/>
      <c r="F19" s="423"/>
      <c r="G19" s="122"/>
      <c r="H19" s="124" t="e">
        <f>E19/G19</f>
        <v>#DIV/0!</v>
      </c>
      <c r="I19" s="121"/>
      <c r="J19" s="118"/>
      <c r="K19" s="139">
        <v>0</v>
      </c>
      <c r="L19" s="74" t="e">
        <f>(H19+H20)-SUM(K19,K29,K38)</f>
        <v>#DIV/0!</v>
      </c>
      <c r="M19" s="91"/>
      <c r="N19" s="120"/>
      <c r="O19" s="103"/>
    </row>
    <row r="20" spans="2:15" s="22" customFormat="1" ht="15" customHeight="1">
      <c r="B20" s="421"/>
      <c r="C20" s="421"/>
      <c r="D20" s="104" t="s">
        <v>81</v>
      </c>
      <c r="E20" s="422"/>
      <c r="F20" s="423"/>
      <c r="G20" s="122"/>
      <c r="H20" s="124" t="e">
        <f>E20/G20</f>
        <v>#DIV/0!</v>
      </c>
      <c r="I20" s="121"/>
      <c r="J20" s="118"/>
      <c r="K20" s="139"/>
      <c r="L20" s="74"/>
      <c r="M20" s="91"/>
      <c r="N20" s="61"/>
      <c r="O20" s="92"/>
    </row>
    <row r="21" spans="2:15" s="22" customFormat="1" ht="15" customHeight="1">
      <c r="B21" s="421"/>
      <c r="C21" s="421"/>
      <c r="D21" s="69"/>
      <c r="E21" s="399"/>
      <c r="F21" s="400"/>
      <c r="G21" s="59"/>
      <c r="H21" s="74"/>
      <c r="I21" s="121"/>
      <c r="J21" s="60"/>
      <c r="K21" s="139"/>
      <c r="L21" s="74"/>
      <c r="M21" s="91"/>
      <c r="N21" s="61"/>
      <c r="O21" s="92"/>
    </row>
    <row r="22" spans="2:15" s="22" customFormat="1" ht="15" customHeight="1">
      <c r="B22" s="421"/>
      <c r="C22" s="421"/>
      <c r="D22" s="69"/>
      <c r="E22" s="396"/>
      <c r="F22" s="380"/>
      <c r="G22" s="59"/>
      <c r="H22" s="74"/>
      <c r="I22" s="121"/>
      <c r="J22" s="60"/>
      <c r="K22" s="139"/>
      <c r="L22" s="74"/>
      <c r="M22" s="91"/>
      <c r="N22" s="61"/>
      <c r="O22" s="92"/>
    </row>
    <row r="23" spans="2:15" s="22" customFormat="1" ht="15" customHeight="1" thickBot="1">
      <c r="B23" s="418"/>
      <c r="C23" s="418"/>
      <c r="D23" s="70"/>
      <c r="E23" s="405"/>
      <c r="F23" s="406"/>
      <c r="G23" s="125"/>
      <c r="H23" s="117"/>
      <c r="I23" s="123"/>
      <c r="J23" s="56"/>
      <c r="K23" s="140"/>
      <c r="L23" s="75"/>
      <c r="M23" s="128"/>
      <c r="N23" s="129"/>
      <c r="O23" s="130"/>
    </row>
    <row r="24" spans="2:15" s="22" customFormat="1" ht="15" customHeight="1" thickBot="1">
      <c r="B24" s="414" t="s">
        <v>67</v>
      </c>
      <c r="C24" s="415"/>
      <c r="D24" s="57"/>
      <c r="E24" s="412">
        <f>SUM(E16:F23)</f>
        <v>0</v>
      </c>
      <c r="F24" s="413"/>
      <c r="G24" s="65"/>
      <c r="H24" s="115" t="e">
        <f>SUM(H16:H23)</f>
        <v>#DIV/0!</v>
      </c>
      <c r="I24" s="89">
        <f>SUM(I16:I23)</f>
        <v>0</v>
      </c>
      <c r="J24" s="89">
        <f>SUM(J16:J23)</f>
        <v>0</v>
      </c>
      <c r="K24" s="249">
        <f>SUM(K16:K23)</f>
        <v>0</v>
      </c>
      <c r="L24" s="89" t="e">
        <f>SUM(L16:L23)</f>
        <v>#DIV/0!</v>
      </c>
      <c r="M24" s="95"/>
      <c r="N24" s="66"/>
      <c r="O24" s="67"/>
    </row>
    <row r="25" spans="2:15" s="22" customFormat="1" ht="15" customHeight="1">
      <c r="B25" s="409" t="s">
        <v>91</v>
      </c>
      <c r="C25" s="409"/>
      <c r="D25" s="71"/>
      <c r="E25" s="416"/>
      <c r="F25" s="417"/>
      <c r="G25" s="37"/>
      <c r="H25" s="76"/>
      <c r="I25" s="82"/>
      <c r="J25" s="37"/>
      <c r="K25" s="37"/>
      <c r="L25" s="76"/>
      <c r="M25" s="96"/>
      <c r="N25" s="64"/>
      <c r="O25" s="97"/>
    </row>
    <row r="26" spans="2:15" s="22" customFormat="1" ht="15" customHeight="1">
      <c r="B26" s="395"/>
      <c r="C26" s="395"/>
      <c r="D26" s="69" t="s">
        <v>78</v>
      </c>
      <c r="E26" s="396"/>
      <c r="F26" s="380"/>
      <c r="G26" s="60"/>
      <c r="H26" s="74"/>
      <c r="I26" s="80"/>
      <c r="J26" s="80"/>
      <c r="K26" s="60"/>
      <c r="L26" s="74"/>
      <c r="M26" s="91"/>
      <c r="N26" s="126"/>
      <c r="O26" s="103"/>
    </row>
    <row r="27" spans="2:15" s="22" customFormat="1" ht="15" customHeight="1">
      <c r="B27" s="395"/>
      <c r="C27" s="395"/>
      <c r="D27" s="69"/>
      <c r="E27" s="396"/>
      <c r="F27" s="380"/>
      <c r="G27" s="60"/>
      <c r="H27" s="74"/>
      <c r="I27" s="80"/>
      <c r="J27" s="80"/>
      <c r="K27" s="60"/>
      <c r="L27" s="74"/>
      <c r="M27" s="91"/>
      <c r="N27" s="126"/>
      <c r="O27" s="92"/>
    </row>
    <row r="28" spans="2:15" s="22" customFormat="1" ht="15" customHeight="1">
      <c r="B28" s="395"/>
      <c r="C28" s="395"/>
      <c r="D28" s="69" t="s">
        <v>79</v>
      </c>
      <c r="E28" s="396"/>
      <c r="F28" s="380"/>
      <c r="G28" s="60"/>
      <c r="H28" s="74"/>
      <c r="I28" s="80"/>
      <c r="J28" s="80"/>
      <c r="K28" s="60">
        <v>0</v>
      </c>
      <c r="L28" s="74"/>
      <c r="M28" s="91"/>
      <c r="N28" s="61"/>
      <c r="O28" s="92"/>
    </row>
    <row r="29" spans="2:15" s="22" customFormat="1" ht="15" customHeight="1">
      <c r="B29" s="395"/>
      <c r="C29" s="395"/>
      <c r="D29" s="69" t="s">
        <v>80</v>
      </c>
      <c r="E29" s="396"/>
      <c r="F29" s="380"/>
      <c r="G29" s="60"/>
      <c r="H29" s="74"/>
      <c r="I29" s="80"/>
      <c r="J29" s="80"/>
      <c r="K29" s="60">
        <v>0</v>
      </c>
      <c r="L29" s="74"/>
      <c r="M29" s="91"/>
      <c r="N29" s="61"/>
      <c r="O29" s="92"/>
    </row>
    <row r="30" spans="2:15" s="22" customFormat="1" ht="15" customHeight="1">
      <c r="B30" s="395"/>
      <c r="C30" s="395"/>
      <c r="D30" s="69" t="s">
        <v>81</v>
      </c>
      <c r="E30" s="396"/>
      <c r="F30" s="380"/>
      <c r="G30" s="60"/>
      <c r="H30" s="74"/>
      <c r="I30" s="80"/>
      <c r="J30" s="80"/>
      <c r="K30" s="60">
        <v>0</v>
      </c>
      <c r="L30" s="74"/>
      <c r="M30" s="91"/>
      <c r="N30" s="61"/>
      <c r="O30" s="92"/>
    </row>
    <row r="31" spans="2:15" s="22" customFormat="1" ht="15" customHeight="1">
      <c r="B31" s="395"/>
      <c r="C31" s="395"/>
      <c r="D31" s="69"/>
      <c r="E31" s="396"/>
      <c r="F31" s="380"/>
      <c r="G31" s="60"/>
      <c r="H31" s="74" t="s">
        <v>72</v>
      </c>
      <c r="I31" s="80"/>
      <c r="J31" s="60"/>
      <c r="K31" s="60"/>
      <c r="L31" s="74"/>
      <c r="M31" s="91"/>
      <c r="N31" s="61"/>
      <c r="O31" s="92"/>
    </row>
    <row r="32" spans="2:15" s="22" customFormat="1" ht="15" customHeight="1">
      <c r="B32" s="403" t="s">
        <v>92</v>
      </c>
      <c r="C32" s="403"/>
      <c r="D32" s="69"/>
      <c r="E32" s="396">
        <f>SUM(E26:F31)</f>
        <v>0</v>
      </c>
      <c r="F32" s="380"/>
      <c r="G32" s="60"/>
      <c r="H32" s="74">
        <f>SUM(H26:H31)</f>
        <v>0</v>
      </c>
      <c r="I32" s="107">
        <f>SUM(I26:I31)</f>
        <v>0</v>
      </c>
      <c r="J32" s="105"/>
      <c r="K32" s="105">
        <f>SUM(K26:K31)</f>
        <v>0</v>
      </c>
      <c r="L32" s="74"/>
      <c r="M32" s="91"/>
      <c r="N32" s="61"/>
      <c r="O32" s="92"/>
    </row>
    <row r="33" spans="2:15" s="22" customFormat="1" ht="15" customHeight="1">
      <c r="B33" s="395"/>
      <c r="C33" s="395"/>
      <c r="D33" s="69"/>
      <c r="E33" s="396"/>
      <c r="F33" s="380"/>
      <c r="G33" s="60"/>
      <c r="H33" s="74" t="s">
        <v>72</v>
      </c>
      <c r="I33" s="80"/>
      <c r="J33" s="60"/>
      <c r="K33" s="60"/>
      <c r="L33" s="74"/>
      <c r="M33" s="91"/>
      <c r="N33" s="61"/>
      <c r="O33" s="92"/>
    </row>
    <row r="34" spans="2:15" s="22" customFormat="1" ht="15" customHeight="1">
      <c r="B34" s="409" t="s">
        <v>257</v>
      </c>
      <c r="C34" s="409"/>
      <c r="D34" s="69"/>
      <c r="E34" s="396"/>
      <c r="F34" s="380"/>
      <c r="G34" s="60"/>
      <c r="H34" s="74" t="s">
        <v>72</v>
      </c>
      <c r="I34" s="80"/>
      <c r="J34" s="60"/>
      <c r="K34" s="60"/>
      <c r="L34" s="74"/>
      <c r="M34" s="91"/>
      <c r="N34" s="61"/>
      <c r="O34" s="92"/>
    </row>
    <row r="35" spans="2:15" s="22" customFormat="1" ht="15" customHeight="1">
      <c r="B35" s="395"/>
      <c r="C35" s="395"/>
      <c r="D35" s="69" t="s">
        <v>78</v>
      </c>
      <c r="E35" s="396"/>
      <c r="F35" s="380"/>
      <c r="G35" s="60"/>
      <c r="H35" s="74" t="s">
        <v>72</v>
      </c>
      <c r="I35" s="80">
        <v>0</v>
      </c>
      <c r="J35" s="60"/>
      <c r="K35" s="60">
        <v>0</v>
      </c>
      <c r="L35" s="74"/>
      <c r="M35" s="91"/>
      <c r="N35" s="126"/>
      <c r="O35" s="127"/>
    </row>
    <row r="36" spans="2:15" s="22" customFormat="1" ht="15" customHeight="1">
      <c r="B36" s="395"/>
      <c r="C36" s="395"/>
      <c r="D36" s="69"/>
      <c r="E36" s="396"/>
      <c r="F36" s="380"/>
      <c r="G36" s="60"/>
      <c r="H36" s="74" t="s">
        <v>72</v>
      </c>
      <c r="I36" s="80"/>
      <c r="J36" s="60"/>
      <c r="K36" s="60"/>
      <c r="L36" s="74"/>
      <c r="M36" s="91"/>
      <c r="N36" s="126"/>
      <c r="O36" s="127"/>
    </row>
    <row r="37" spans="2:15" s="22" customFormat="1" ht="13.8">
      <c r="B37" s="395"/>
      <c r="C37" s="395"/>
      <c r="D37" s="69" t="s">
        <v>79</v>
      </c>
      <c r="E37" s="396"/>
      <c r="F37" s="380"/>
      <c r="G37" s="60"/>
      <c r="H37" s="74"/>
      <c r="I37" s="80"/>
      <c r="J37" s="118"/>
      <c r="K37" s="60"/>
      <c r="L37" s="74"/>
      <c r="M37" s="91"/>
      <c r="N37" s="120"/>
      <c r="O37" s="103"/>
    </row>
    <row r="38" spans="2:15" s="22" customFormat="1" ht="13.8">
      <c r="B38" s="395"/>
      <c r="C38" s="395"/>
      <c r="D38" s="69" t="s">
        <v>80</v>
      </c>
      <c r="E38" s="396"/>
      <c r="F38" s="380"/>
      <c r="G38" s="60"/>
      <c r="H38" s="74"/>
      <c r="I38" s="80"/>
      <c r="J38" s="118"/>
      <c r="K38" s="60"/>
      <c r="L38" s="74"/>
      <c r="M38" s="91"/>
      <c r="N38" s="120"/>
      <c r="O38" s="103"/>
    </row>
    <row r="39" spans="2:15" s="22" customFormat="1" ht="15" customHeight="1">
      <c r="B39" s="395"/>
      <c r="C39" s="395"/>
      <c r="D39" s="69" t="s">
        <v>81</v>
      </c>
      <c r="E39" s="396"/>
      <c r="F39" s="380"/>
      <c r="G39" s="60"/>
      <c r="H39" s="74"/>
      <c r="I39" s="80"/>
      <c r="J39" s="60"/>
      <c r="K39" s="60"/>
      <c r="L39" s="74"/>
      <c r="M39" s="91"/>
      <c r="N39" s="61"/>
      <c r="O39" s="92"/>
    </row>
    <row r="40" spans="2:15" s="22" customFormat="1" ht="15" customHeight="1">
      <c r="B40" s="395"/>
      <c r="C40" s="395"/>
      <c r="D40" s="69"/>
      <c r="E40" s="396"/>
      <c r="F40" s="380"/>
      <c r="G40" s="60"/>
      <c r="H40" s="74"/>
      <c r="I40" s="80"/>
      <c r="J40" s="60"/>
      <c r="K40" s="60"/>
      <c r="L40" s="74"/>
      <c r="M40" s="91"/>
      <c r="N40" s="61"/>
      <c r="O40" s="92"/>
    </row>
    <row r="41" spans="2:15" s="22" customFormat="1" ht="15" customHeight="1">
      <c r="B41" s="403" t="s">
        <v>258</v>
      </c>
      <c r="C41" s="403"/>
      <c r="D41" s="69"/>
      <c r="E41" s="396"/>
      <c r="F41" s="380"/>
      <c r="G41" s="60"/>
      <c r="H41" s="74"/>
      <c r="I41" s="107">
        <f>SUM(I35:I40)</f>
        <v>0</v>
      </c>
      <c r="J41" s="105"/>
      <c r="K41" s="105">
        <f>SUM(K35:K40)</f>
        <v>0</v>
      </c>
      <c r="L41" s="74"/>
      <c r="M41" s="91"/>
      <c r="N41" s="61"/>
      <c r="O41" s="92"/>
    </row>
    <row r="42" spans="2:15" s="22" customFormat="1" ht="15" customHeight="1">
      <c r="B42" s="395"/>
      <c r="C42" s="395"/>
      <c r="D42" s="69"/>
      <c r="E42" s="396"/>
      <c r="F42" s="380"/>
      <c r="G42" s="60"/>
      <c r="H42" s="74"/>
      <c r="I42" s="80"/>
      <c r="J42" s="60"/>
      <c r="K42" s="60"/>
      <c r="L42" s="74"/>
      <c r="M42" s="91"/>
      <c r="N42" s="61"/>
      <c r="O42" s="92"/>
    </row>
    <row r="43" spans="2:15" s="22" customFormat="1" ht="15" customHeight="1">
      <c r="B43" s="395"/>
      <c r="C43" s="395"/>
      <c r="D43" s="69"/>
      <c r="E43" s="396"/>
      <c r="F43" s="380"/>
      <c r="G43" s="60"/>
      <c r="H43" s="74"/>
      <c r="I43" s="80"/>
      <c r="J43" s="60"/>
      <c r="K43" s="60"/>
      <c r="L43" s="74"/>
      <c r="M43" s="91"/>
      <c r="N43" s="61"/>
      <c r="O43" s="92"/>
    </row>
    <row r="44" spans="2:15" s="22" customFormat="1" ht="15" customHeight="1">
      <c r="B44" s="395"/>
      <c r="C44" s="395"/>
      <c r="D44" s="69"/>
      <c r="E44" s="396"/>
      <c r="F44" s="380"/>
      <c r="G44" s="60"/>
      <c r="H44" s="74"/>
      <c r="I44" s="80"/>
      <c r="J44" s="60"/>
      <c r="K44" s="60"/>
      <c r="L44" s="74"/>
      <c r="M44" s="91"/>
      <c r="N44" s="61"/>
      <c r="O44" s="92"/>
    </row>
    <row r="45" spans="2:15" s="22" customFormat="1" ht="15" customHeight="1">
      <c r="B45" s="395"/>
      <c r="C45" s="395"/>
      <c r="D45" s="69"/>
      <c r="E45" s="396"/>
      <c r="F45" s="380"/>
      <c r="G45" s="60"/>
      <c r="H45" s="74"/>
      <c r="I45" s="80"/>
      <c r="J45" s="60"/>
      <c r="K45" s="60"/>
      <c r="L45" s="74"/>
      <c r="M45" s="91"/>
      <c r="N45" s="61"/>
      <c r="O45" s="92"/>
    </row>
    <row r="46" spans="2:15" s="22" customFormat="1" ht="15" customHeight="1">
      <c r="B46" s="395"/>
      <c r="C46" s="395"/>
      <c r="D46" s="69"/>
      <c r="E46" s="396"/>
      <c r="F46" s="380"/>
      <c r="G46" s="60"/>
      <c r="H46" s="74"/>
      <c r="I46" s="80"/>
      <c r="J46" s="60"/>
      <c r="K46" s="60"/>
      <c r="L46" s="74"/>
      <c r="M46" s="91"/>
      <c r="N46" s="61"/>
      <c r="O46" s="92"/>
    </row>
    <row r="47" spans="2:15" s="22" customFormat="1" ht="20.100000000000001" customHeight="1">
      <c r="B47" s="395"/>
      <c r="C47" s="395"/>
      <c r="D47" s="69"/>
      <c r="E47" s="396"/>
      <c r="F47" s="380"/>
      <c r="G47" s="60"/>
      <c r="H47" s="74"/>
      <c r="I47" s="80"/>
      <c r="J47" s="60"/>
      <c r="K47" s="60"/>
      <c r="L47" s="74"/>
      <c r="M47" s="91"/>
      <c r="N47" s="61"/>
      <c r="O47" s="92"/>
    </row>
    <row r="48" spans="2:15" s="22" customFormat="1" ht="15" customHeight="1" thickBot="1">
      <c r="B48" s="395"/>
      <c r="C48" s="395"/>
      <c r="D48" s="69"/>
      <c r="E48" s="405"/>
      <c r="F48" s="406"/>
      <c r="G48" s="116"/>
      <c r="H48" s="117"/>
      <c r="I48" s="80"/>
      <c r="J48" s="60"/>
      <c r="K48" s="60"/>
      <c r="L48" s="74"/>
      <c r="M48" s="91"/>
      <c r="N48" s="61"/>
      <c r="O48" s="92"/>
    </row>
    <row r="49" spans="2:15" ht="15" customHeight="1" thickBot="1">
      <c r="B49" s="338" t="s">
        <v>18</v>
      </c>
      <c r="C49" s="339"/>
      <c r="D49" s="404"/>
      <c r="E49" s="407">
        <f>E24</f>
        <v>0</v>
      </c>
      <c r="F49" s="408"/>
      <c r="G49" s="113"/>
      <c r="H49" s="114" t="e">
        <f>H24</f>
        <v>#DIV/0!</v>
      </c>
      <c r="I49" s="83">
        <f>I24</f>
        <v>0</v>
      </c>
      <c r="J49" s="77"/>
      <c r="K49" s="77">
        <f>K24</f>
        <v>0</v>
      </c>
      <c r="L49" s="78" t="e">
        <f>L24</f>
        <v>#DIV/0!</v>
      </c>
      <c r="M49" s="83"/>
      <c r="N49" s="77"/>
      <c r="O49" s="98"/>
    </row>
    <row r="50" spans="2:15" ht="15" customHeight="1" thickTop="1">
      <c r="B50" s="22"/>
      <c r="C50" s="22"/>
      <c r="D50" s="22"/>
      <c r="E50" s="22"/>
      <c r="F50" s="22"/>
      <c r="G50" s="22"/>
      <c r="H50" s="22"/>
      <c r="I50" s="22"/>
      <c r="J50" s="22"/>
      <c r="K50" s="22"/>
      <c r="L50" s="22"/>
      <c r="M50" s="22"/>
      <c r="N50" s="22"/>
      <c r="O50" s="22"/>
    </row>
  </sheetData>
  <sheetProtection formatCells="0" formatColumns="0" formatRows="0" insertColumns="0" insertRows="0" insertHyperlinks="0" deleteColumns="0" deleteRows="0" selectLockedCells="1" sort="0" autoFilter="0" pivotTables="0"/>
  <mergeCells count="73">
    <mergeCell ref="B48:C48"/>
    <mergeCell ref="E48:F48"/>
    <mergeCell ref="B49:D49"/>
    <mergeCell ref="E49:F49"/>
    <mergeCell ref="E47:F47"/>
    <mergeCell ref="B47:C47"/>
    <mergeCell ref="B46:C46"/>
    <mergeCell ref="E46:F46"/>
    <mergeCell ref="B43:C43"/>
    <mergeCell ref="E43:F43"/>
    <mergeCell ref="B44:C44"/>
    <mergeCell ref="E44:F44"/>
    <mergeCell ref="B45:C45"/>
    <mergeCell ref="E45:F45"/>
    <mergeCell ref="B40:C40"/>
    <mergeCell ref="E40:F40"/>
    <mergeCell ref="B41:C41"/>
    <mergeCell ref="E41:F41"/>
    <mergeCell ref="B42:C42"/>
    <mergeCell ref="E42:F42"/>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E22:F22"/>
    <mergeCell ref="B23:C23"/>
    <mergeCell ref="E23:F23"/>
    <mergeCell ref="B24:C24"/>
    <mergeCell ref="E24:F24"/>
    <mergeCell ref="B16:C22"/>
    <mergeCell ref="E18:F18"/>
    <mergeCell ref="E19:F19"/>
    <mergeCell ref="E20:F20"/>
    <mergeCell ref="E21:F21"/>
    <mergeCell ref="E17:F17"/>
    <mergeCell ref="B4:C10"/>
    <mergeCell ref="E4:G4"/>
    <mergeCell ref="E5:G5"/>
    <mergeCell ref="E6:G6"/>
    <mergeCell ref="E7:G7"/>
    <mergeCell ref="E9:G9"/>
    <mergeCell ref="E10:G10"/>
    <mergeCell ref="B13:D13"/>
    <mergeCell ref="B14:K14"/>
    <mergeCell ref="B15:C15"/>
    <mergeCell ref="E15:F15"/>
    <mergeCell ref="E16:F16"/>
  </mergeCells>
  <conditionalFormatting sqref="O49">
    <cfRule type="cellIs" dxfId="11" priority="1" operator="lessThanOrEqual">
      <formula>-0.25</formula>
    </cfRule>
    <cfRule type="cellIs" dxfId="10" priority="2" operator="greaterThanOrEqual">
      <formula>0.25</formula>
    </cfRule>
  </conditionalFormatting>
  <pageMargins left="0.7" right="0.7" top="0.75" bottom="0.75" header="0.3" footer="0.3"/>
  <pageSetup paperSize="9" scale="42" orientation="landscape" r:id="rId1"/>
  <ignoredErrors>
    <ignoredError sqref="H32:I32 E32 E24:H24 H16:H20 I24:J24 K32 K24 L24 I17 I16:K16 J17:L17 L16 L18:L19 J41 I41 K41" unlockedFormula="1"/>
  </ignoredErrors>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400-000000000000}">
          <x14:formula1>
            <xm:f>'EDU-Syria budget proposal'!$AT$1:$AT$8</xm:f>
          </x14:formula1>
          <xm:sqref>M16:M48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3CEE2"/>
  </sheetPr>
  <dimension ref="B2:O51"/>
  <sheetViews>
    <sheetView showGridLines="0" topLeftCell="A10" zoomScale="55" zoomScaleNormal="55"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5546875" style="1" customWidth="1"/>
    <col min="9" max="9" width="23.109375" style="1" bestFit="1" customWidth="1"/>
    <col min="10" max="10" width="29.109375" style="1" bestFit="1" customWidth="1"/>
    <col min="11" max="11" width="18.6640625" style="1" bestFit="1" customWidth="1"/>
    <col min="12" max="12" width="20.5546875" style="1" bestFit="1" customWidth="1"/>
    <col min="13" max="13" width="13.33203125" style="1" bestFit="1" customWidth="1"/>
    <col min="14" max="14" width="11" style="1" bestFit="1" customWidth="1"/>
    <col min="15" max="15" width="21.3320312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proposal'!D20</f>
        <v xml:space="preserve">Purchase costs for equipment (new or used) and supplies </v>
      </c>
      <c r="C13" s="385"/>
      <c r="D13" s="321"/>
    </row>
    <row r="14" spans="2:15" s="22" customFormat="1" ht="25.35" customHeight="1" thickBot="1">
      <c r="B14" s="344" t="s">
        <v>48</v>
      </c>
      <c r="C14" s="322"/>
      <c r="D14" s="322"/>
      <c r="E14" s="322"/>
      <c r="F14" s="322"/>
      <c r="G14" s="322"/>
      <c r="H14" s="322"/>
      <c r="I14" s="322"/>
      <c r="J14" s="322"/>
      <c r="K14" s="322"/>
    </row>
    <row r="15" spans="2:15" s="32" customFormat="1" ht="48.9" customHeight="1">
      <c r="B15" s="401" t="s">
        <v>59</v>
      </c>
      <c r="C15" s="402"/>
      <c r="D15" s="68" t="s">
        <v>60</v>
      </c>
      <c r="E15" s="397" t="s">
        <v>61</v>
      </c>
      <c r="F15" s="398"/>
      <c r="G15" s="72" t="s">
        <v>62</v>
      </c>
      <c r="H15" s="84" t="s">
        <v>63</v>
      </c>
      <c r="I15" s="79" t="s">
        <v>69</v>
      </c>
      <c r="J15" s="72" t="s">
        <v>62</v>
      </c>
      <c r="K15" s="72" t="s">
        <v>71</v>
      </c>
      <c r="L15" s="73" t="s">
        <v>70</v>
      </c>
      <c r="M15" s="79" t="s">
        <v>11</v>
      </c>
      <c r="N15" s="72" t="s">
        <v>64</v>
      </c>
      <c r="O15" s="73" t="s">
        <v>65</v>
      </c>
    </row>
    <row r="16" spans="2:15" s="22" customFormat="1" ht="15" customHeight="1">
      <c r="B16" s="421"/>
      <c r="C16" s="421"/>
      <c r="D16" s="69"/>
      <c r="E16" s="396">
        <v>0</v>
      </c>
      <c r="F16" s="380"/>
      <c r="G16" s="59" t="s">
        <v>72</v>
      </c>
      <c r="H16" s="85">
        <v>0</v>
      </c>
      <c r="I16" s="80">
        <v>0</v>
      </c>
      <c r="J16" s="90" t="s">
        <v>72</v>
      </c>
      <c r="K16" s="60">
        <v>0</v>
      </c>
      <c r="L16" s="74">
        <v>0</v>
      </c>
      <c r="M16" s="91">
        <v>1</v>
      </c>
      <c r="N16" s="61" t="s">
        <v>72</v>
      </c>
      <c r="O16" s="92" t="s">
        <v>72</v>
      </c>
    </row>
    <row r="17" spans="2:15" s="22" customFormat="1" ht="15" customHeight="1">
      <c r="B17" s="421"/>
      <c r="C17" s="421"/>
      <c r="D17" s="69"/>
      <c r="E17" s="399"/>
      <c r="F17" s="400"/>
      <c r="G17" s="59"/>
      <c r="H17" s="85"/>
      <c r="I17" s="80"/>
      <c r="J17" s="60"/>
      <c r="K17" s="60"/>
      <c r="L17" s="74"/>
      <c r="M17" s="61" t="s">
        <v>72</v>
      </c>
      <c r="N17" s="61" t="s">
        <v>72</v>
      </c>
      <c r="O17" s="92" t="s">
        <v>72</v>
      </c>
    </row>
    <row r="18" spans="2:15" s="22" customFormat="1" ht="15" customHeight="1">
      <c r="B18" s="421"/>
      <c r="C18" s="421"/>
      <c r="D18" s="69"/>
      <c r="E18" s="399"/>
      <c r="F18" s="400"/>
      <c r="G18" s="59"/>
      <c r="H18" s="85"/>
      <c r="I18" s="80"/>
      <c r="J18" s="60"/>
      <c r="K18" s="60"/>
      <c r="L18" s="74"/>
      <c r="M18" s="91"/>
      <c r="N18" s="61" t="s">
        <v>72</v>
      </c>
      <c r="O18" s="92" t="s">
        <v>72</v>
      </c>
    </row>
    <row r="19" spans="2:15" s="22" customFormat="1" ht="15" customHeight="1">
      <c r="B19" s="421"/>
      <c r="C19" s="421"/>
      <c r="D19" s="69"/>
      <c r="E19" s="396"/>
      <c r="F19" s="380"/>
      <c r="G19" s="59"/>
      <c r="H19" s="85"/>
      <c r="I19" s="80"/>
      <c r="J19" s="60"/>
      <c r="K19" s="60"/>
      <c r="L19" s="74"/>
      <c r="M19" s="91"/>
      <c r="N19" s="61"/>
      <c r="O19" s="92" t="s">
        <v>72</v>
      </c>
    </row>
    <row r="20" spans="2:15" s="22" customFormat="1" ht="15" customHeight="1">
      <c r="B20" s="421"/>
      <c r="C20" s="421"/>
      <c r="D20" s="69"/>
      <c r="E20" s="396"/>
      <c r="F20" s="380"/>
      <c r="G20" s="59"/>
      <c r="H20" s="85"/>
      <c r="I20" s="80"/>
      <c r="J20" s="60"/>
      <c r="K20" s="60"/>
      <c r="L20" s="74"/>
      <c r="M20" s="91"/>
      <c r="N20" s="61"/>
      <c r="O20" s="92"/>
    </row>
    <row r="21" spans="2:15" s="22" customFormat="1" ht="15" customHeight="1">
      <c r="B21" s="421"/>
      <c r="C21" s="421"/>
      <c r="D21" s="69"/>
      <c r="E21" s="396"/>
      <c r="F21" s="380"/>
      <c r="G21" s="59"/>
      <c r="H21" s="85"/>
      <c r="I21" s="80"/>
      <c r="J21" s="60"/>
      <c r="K21" s="60"/>
      <c r="L21" s="74"/>
      <c r="M21" s="91"/>
      <c r="N21" s="61"/>
      <c r="O21" s="92"/>
    </row>
    <row r="22" spans="2:15" s="22" customFormat="1" ht="15" customHeight="1" thickBot="1">
      <c r="B22" s="418"/>
      <c r="C22" s="418"/>
      <c r="D22" s="70"/>
      <c r="E22" s="419"/>
      <c r="F22" s="420"/>
      <c r="G22" s="62"/>
      <c r="H22" s="86"/>
      <c r="I22" s="81"/>
      <c r="J22" s="56"/>
      <c r="K22" s="56"/>
      <c r="L22" s="75"/>
      <c r="M22" s="93"/>
      <c r="N22" s="63"/>
      <c r="O22" s="94"/>
    </row>
    <row r="23" spans="2:15" s="22" customFormat="1" ht="15" customHeight="1" thickBot="1">
      <c r="B23" s="414" t="s">
        <v>67</v>
      </c>
      <c r="C23" s="415"/>
      <c r="D23" s="57"/>
      <c r="E23" s="412">
        <f>SUM(E16:F22)</f>
        <v>0</v>
      </c>
      <c r="F23" s="413"/>
      <c r="G23" s="65"/>
      <c r="H23" s="58">
        <f>SUM(H16:H22)</f>
        <v>0</v>
      </c>
      <c r="I23" s="89">
        <f>SUM(I16:I22)</f>
        <v>0</v>
      </c>
      <c r="J23" s="89">
        <f t="shared" ref="J23:L23" si="0">SUM(J16:J22)</f>
        <v>0</v>
      </c>
      <c r="K23" s="89">
        <f t="shared" si="0"/>
        <v>0</v>
      </c>
      <c r="L23" s="89">
        <f t="shared" si="0"/>
        <v>0</v>
      </c>
      <c r="M23" s="95"/>
      <c r="N23" s="66"/>
      <c r="O23" s="67"/>
    </row>
    <row r="24" spans="2:15" s="22" customFormat="1" ht="15" customHeight="1">
      <c r="B24" s="409"/>
      <c r="C24" s="409"/>
      <c r="D24" s="71"/>
      <c r="E24" s="416"/>
      <c r="F24" s="417"/>
      <c r="G24" s="37"/>
      <c r="H24" s="87"/>
      <c r="I24" s="82"/>
      <c r="J24" s="37"/>
      <c r="K24" s="37"/>
      <c r="L24" s="76"/>
      <c r="M24" s="96"/>
      <c r="N24" s="64"/>
      <c r="O24" s="97"/>
    </row>
    <row r="25" spans="2:15" s="22" customFormat="1" ht="15" customHeight="1">
      <c r="B25" s="395"/>
      <c r="C25" s="395"/>
      <c r="D25" s="69"/>
      <c r="E25" s="396"/>
      <c r="F25" s="380"/>
      <c r="G25" s="60"/>
      <c r="H25" s="85"/>
      <c r="I25" s="80"/>
      <c r="J25" s="60"/>
      <c r="K25" s="60"/>
      <c r="L25" s="74"/>
      <c r="M25" s="91"/>
      <c r="N25" s="61"/>
      <c r="O25" s="92"/>
    </row>
    <row r="26" spans="2:15" s="22" customFormat="1" ht="15" customHeight="1">
      <c r="B26" s="395"/>
      <c r="C26" s="395"/>
      <c r="D26" s="69"/>
      <c r="E26" s="396"/>
      <c r="F26" s="380"/>
      <c r="G26" s="60"/>
      <c r="H26" s="85"/>
      <c r="I26" s="80"/>
      <c r="J26" s="60"/>
      <c r="K26" s="60"/>
      <c r="L26" s="74"/>
      <c r="M26" s="91"/>
      <c r="N26" s="61"/>
      <c r="O26" s="92"/>
    </row>
    <row r="27" spans="2:15" s="22" customFormat="1" ht="15" customHeight="1">
      <c r="B27" s="395"/>
      <c r="C27" s="395"/>
      <c r="D27" s="69"/>
      <c r="E27" s="396"/>
      <c r="F27" s="380"/>
      <c r="G27" s="60"/>
      <c r="H27" s="85"/>
      <c r="I27" s="80"/>
      <c r="J27" s="60"/>
      <c r="K27" s="60"/>
      <c r="L27" s="74"/>
      <c r="M27" s="91"/>
      <c r="N27" s="61"/>
      <c r="O27" s="92"/>
    </row>
    <row r="28" spans="2:15" s="22" customFormat="1" ht="15" customHeight="1">
      <c r="B28" s="395"/>
      <c r="C28" s="395"/>
      <c r="D28" s="69"/>
      <c r="E28" s="396"/>
      <c r="F28" s="380"/>
      <c r="G28" s="60"/>
      <c r="H28" s="85"/>
      <c r="I28" s="80"/>
      <c r="J28" s="60"/>
      <c r="K28" s="60"/>
      <c r="L28" s="74"/>
      <c r="M28" s="91"/>
      <c r="N28" s="61"/>
      <c r="O28" s="92"/>
    </row>
    <row r="29" spans="2:15" s="22" customFormat="1" ht="15" customHeight="1">
      <c r="B29" s="395"/>
      <c r="C29" s="395"/>
      <c r="D29" s="69"/>
      <c r="E29" s="396"/>
      <c r="F29" s="380"/>
      <c r="G29" s="60"/>
      <c r="H29" s="85"/>
      <c r="I29" s="80"/>
      <c r="J29" s="60"/>
      <c r="K29" s="60"/>
      <c r="L29" s="74"/>
      <c r="M29" s="91"/>
      <c r="N29" s="61"/>
      <c r="O29" s="92"/>
    </row>
    <row r="30" spans="2:15" s="22" customFormat="1" ht="15" customHeight="1">
      <c r="B30" s="403" t="s">
        <v>67</v>
      </c>
      <c r="C30" s="403"/>
      <c r="D30" s="69"/>
      <c r="E30" s="396">
        <f>SUM(E24:F29)</f>
        <v>0</v>
      </c>
      <c r="F30" s="380"/>
      <c r="G30" s="60"/>
      <c r="H30" s="85">
        <f>SUM(H24:H29)</f>
        <v>0</v>
      </c>
      <c r="I30" s="80"/>
      <c r="J30" s="60"/>
      <c r="K30" s="60"/>
      <c r="L30" s="74"/>
      <c r="M30" s="91"/>
      <c r="N30" s="61"/>
      <c r="O30" s="92"/>
    </row>
    <row r="31" spans="2:15" s="22" customFormat="1" ht="15" customHeight="1">
      <c r="B31" s="395"/>
      <c r="C31" s="395"/>
      <c r="D31" s="69"/>
      <c r="E31" s="396"/>
      <c r="F31" s="380"/>
      <c r="G31" s="60"/>
      <c r="H31" s="85"/>
      <c r="I31" s="80"/>
      <c r="J31" s="60"/>
      <c r="K31" s="60"/>
      <c r="L31" s="74"/>
      <c r="M31" s="91"/>
      <c r="N31" s="61"/>
      <c r="O31" s="92"/>
    </row>
    <row r="32" spans="2:15" s="22" customFormat="1" ht="15" customHeight="1">
      <c r="B32" s="395"/>
      <c r="C32" s="395"/>
      <c r="D32" s="69"/>
      <c r="E32" s="396"/>
      <c r="F32" s="380"/>
      <c r="G32" s="60"/>
      <c r="H32" s="85"/>
      <c r="I32" s="80"/>
      <c r="J32" s="60"/>
      <c r="K32" s="60"/>
      <c r="L32" s="74"/>
      <c r="M32" s="91"/>
      <c r="N32" s="61"/>
      <c r="O32" s="92"/>
    </row>
    <row r="33" spans="2:15" s="22" customFormat="1" ht="15" customHeight="1">
      <c r="B33" s="395"/>
      <c r="C33" s="395"/>
      <c r="D33" s="69"/>
      <c r="E33" s="396"/>
      <c r="F33" s="380"/>
      <c r="G33" s="60"/>
      <c r="H33" s="85"/>
      <c r="I33" s="80"/>
      <c r="J33" s="60"/>
      <c r="K33" s="60"/>
      <c r="L33" s="74"/>
      <c r="M33" s="91"/>
      <c r="N33" s="61"/>
      <c r="O33" s="92"/>
    </row>
    <row r="34" spans="2:15" s="22" customFormat="1" ht="15" customHeight="1">
      <c r="B34" s="395"/>
      <c r="C34" s="395"/>
      <c r="D34" s="69"/>
      <c r="E34" s="396"/>
      <c r="F34" s="380"/>
      <c r="G34" s="60"/>
      <c r="H34" s="85"/>
      <c r="I34" s="80"/>
      <c r="J34" s="60"/>
      <c r="K34" s="60"/>
      <c r="L34" s="74"/>
      <c r="M34" s="91"/>
      <c r="N34" s="61"/>
      <c r="O34" s="92"/>
    </row>
    <row r="35" spans="2:15" s="22" customFormat="1" ht="15" customHeight="1">
      <c r="B35" s="395"/>
      <c r="C35" s="395"/>
      <c r="D35" s="69"/>
      <c r="E35" s="396"/>
      <c r="F35" s="380"/>
      <c r="G35" s="60"/>
      <c r="H35" s="85"/>
      <c r="I35" s="80"/>
      <c r="J35" s="60"/>
      <c r="K35" s="60"/>
      <c r="L35" s="74"/>
      <c r="M35" s="91"/>
      <c r="N35" s="61"/>
      <c r="O35" s="92"/>
    </row>
    <row r="36" spans="2:15" s="22" customFormat="1" ht="15" customHeight="1">
      <c r="B36" s="395"/>
      <c r="C36" s="395"/>
      <c r="D36" s="69"/>
      <c r="E36" s="396"/>
      <c r="F36" s="380"/>
      <c r="G36" s="60"/>
      <c r="H36" s="85"/>
      <c r="I36" s="80"/>
      <c r="J36" s="60"/>
      <c r="K36" s="60"/>
      <c r="L36" s="74"/>
      <c r="M36" s="91"/>
      <c r="N36" s="61"/>
      <c r="O36" s="92"/>
    </row>
    <row r="37" spans="2:15" s="22" customFormat="1" ht="15" customHeight="1">
      <c r="B37" s="395"/>
      <c r="C37" s="395"/>
      <c r="D37" s="69"/>
      <c r="E37" s="396"/>
      <c r="F37" s="380"/>
      <c r="G37" s="60"/>
      <c r="H37" s="85"/>
      <c r="I37" s="80"/>
      <c r="J37" s="60"/>
      <c r="K37" s="60"/>
      <c r="L37" s="74"/>
      <c r="M37" s="91"/>
      <c r="N37" s="61"/>
      <c r="O37" s="92"/>
    </row>
    <row r="38" spans="2:15" s="22" customFormat="1" ht="15" customHeight="1">
      <c r="B38" s="395"/>
      <c r="C38" s="395"/>
      <c r="D38" s="69"/>
      <c r="E38" s="396"/>
      <c r="F38" s="380"/>
      <c r="G38" s="60"/>
      <c r="H38" s="85"/>
      <c r="I38" s="80"/>
      <c r="J38" s="60"/>
      <c r="K38" s="60"/>
      <c r="L38" s="74"/>
      <c r="M38" s="91"/>
      <c r="N38" s="61"/>
      <c r="O38" s="92"/>
    </row>
    <row r="39" spans="2:15" s="22" customFormat="1" ht="15" customHeight="1">
      <c r="B39" s="395"/>
      <c r="C39" s="395"/>
      <c r="D39" s="69"/>
      <c r="E39" s="396"/>
      <c r="F39" s="380"/>
      <c r="G39" s="60"/>
      <c r="H39" s="85"/>
      <c r="I39" s="80"/>
      <c r="J39" s="60"/>
      <c r="K39" s="60"/>
      <c r="L39" s="74"/>
      <c r="M39" s="91"/>
      <c r="N39" s="61"/>
      <c r="O39" s="92"/>
    </row>
    <row r="40" spans="2:15" s="22" customFormat="1" ht="15" customHeight="1">
      <c r="B40" s="395"/>
      <c r="C40" s="395"/>
      <c r="D40" s="69"/>
      <c r="E40" s="396"/>
      <c r="F40" s="380"/>
      <c r="G40" s="60"/>
      <c r="H40" s="85"/>
      <c r="I40" s="80"/>
      <c r="J40" s="60"/>
      <c r="K40" s="60"/>
      <c r="L40" s="74"/>
      <c r="M40" s="91"/>
      <c r="N40" s="61"/>
      <c r="O40" s="92"/>
    </row>
    <row r="41" spans="2:15" s="22" customFormat="1" ht="15" customHeight="1">
      <c r="B41" s="395"/>
      <c r="C41" s="395"/>
      <c r="D41" s="69"/>
      <c r="E41" s="396"/>
      <c r="F41" s="380"/>
      <c r="G41" s="60"/>
      <c r="H41" s="85"/>
      <c r="I41" s="80"/>
      <c r="J41" s="60"/>
      <c r="K41" s="60"/>
      <c r="L41" s="74"/>
      <c r="M41" s="91"/>
      <c r="N41" s="61"/>
      <c r="O41" s="92"/>
    </row>
    <row r="42" spans="2:15" s="22" customFormat="1" ht="15" customHeight="1">
      <c r="B42" s="395"/>
      <c r="C42" s="395"/>
      <c r="D42" s="69"/>
      <c r="E42" s="396"/>
      <c r="F42" s="380"/>
      <c r="G42" s="60"/>
      <c r="H42" s="85"/>
      <c r="I42" s="80"/>
      <c r="J42" s="60"/>
      <c r="K42" s="60"/>
      <c r="L42" s="74"/>
      <c r="M42" s="91"/>
      <c r="N42" s="61"/>
      <c r="O42" s="92"/>
    </row>
    <row r="43" spans="2:15" s="22" customFormat="1" ht="15" customHeight="1">
      <c r="B43" s="395"/>
      <c r="C43" s="395"/>
      <c r="D43" s="69"/>
      <c r="E43" s="396"/>
      <c r="F43" s="380"/>
      <c r="G43" s="60"/>
      <c r="H43" s="85"/>
      <c r="I43" s="80"/>
      <c r="J43" s="60"/>
      <c r="K43" s="60"/>
      <c r="L43" s="74"/>
      <c r="M43" s="91"/>
      <c r="N43" s="61"/>
      <c r="O43" s="92"/>
    </row>
    <row r="44" spans="2:15" s="22" customFormat="1" ht="15" customHeight="1">
      <c r="B44" s="395"/>
      <c r="C44" s="395"/>
      <c r="D44" s="69"/>
      <c r="E44" s="396"/>
      <c r="F44" s="380"/>
      <c r="G44" s="60"/>
      <c r="H44" s="85"/>
      <c r="I44" s="80"/>
      <c r="J44" s="60"/>
      <c r="K44" s="60"/>
      <c r="L44" s="74"/>
      <c r="M44" s="91"/>
      <c r="N44" s="61"/>
      <c r="O44" s="92"/>
    </row>
    <row r="45" spans="2:15" s="22" customFormat="1" ht="15" customHeight="1">
      <c r="B45" s="395"/>
      <c r="C45" s="395"/>
      <c r="D45" s="69"/>
      <c r="E45" s="396"/>
      <c r="F45" s="380"/>
      <c r="G45" s="60"/>
      <c r="H45" s="85"/>
      <c r="I45" s="80"/>
      <c r="J45" s="60"/>
      <c r="K45" s="60"/>
      <c r="L45" s="74"/>
      <c r="M45" s="91"/>
      <c r="N45" s="61"/>
      <c r="O45" s="92"/>
    </row>
    <row r="46" spans="2:15" s="22" customFormat="1" ht="15" customHeight="1">
      <c r="B46" s="395"/>
      <c r="C46" s="395"/>
      <c r="D46" s="69"/>
      <c r="E46" s="396"/>
      <c r="F46" s="380"/>
      <c r="G46" s="60"/>
      <c r="H46" s="85"/>
      <c r="I46" s="80"/>
      <c r="J46" s="60"/>
      <c r="K46" s="60"/>
      <c r="L46" s="74"/>
      <c r="M46" s="91"/>
      <c r="N46" s="61"/>
      <c r="O46" s="92"/>
    </row>
    <row r="47" spans="2:15" s="22" customFormat="1" ht="15" customHeight="1">
      <c r="B47" s="395"/>
      <c r="C47" s="395"/>
      <c r="D47" s="69"/>
      <c r="E47" s="396"/>
      <c r="F47" s="380"/>
      <c r="G47" s="60"/>
      <c r="H47" s="85"/>
      <c r="I47" s="80"/>
      <c r="J47" s="60"/>
      <c r="K47" s="60"/>
      <c r="L47" s="74"/>
      <c r="M47" s="91"/>
      <c r="N47" s="61"/>
      <c r="O47" s="92"/>
    </row>
    <row r="48" spans="2:15" s="22" customFormat="1" ht="20.100000000000001" customHeight="1">
      <c r="B48" s="395"/>
      <c r="C48" s="395"/>
      <c r="D48" s="69"/>
      <c r="E48" s="396"/>
      <c r="F48" s="380"/>
      <c r="G48" s="60"/>
      <c r="H48" s="85"/>
      <c r="I48" s="80"/>
      <c r="J48" s="60"/>
      <c r="K48" s="60"/>
      <c r="L48" s="74"/>
      <c r="M48" s="91"/>
      <c r="N48" s="61"/>
      <c r="O48" s="92"/>
    </row>
    <row r="49" spans="2:15" s="22" customFormat="1" ht="15" customHeight="1">
      <c r="B49" s="395"/>
      <c r="C49" s="395"/>
      <c r="D49" s="69"/>
      <c r="E49" s="396"/>
      <c r="F49" s="380"/>
      <c r="G49" s="60"/>
      <c r="H49" s="85"/>
      <c r="I49" s="80"/>
      <c r="J49" s="60"/>
      <c r="K49" s="60"/>
      <c r="L49" s="74"/>
      <c r="M49" s="91"/>
      <c r="N49" s="61"/>
      <c r="O49" s="92"/>
    </row>
    <row r="50" spans="2:15" ht="15" customHeight="1" thickBot="1">
      <c r="B50" s="338" t="s">
        <v>18</v>
      </c>
      <c r="C50" s="339"/>
      <c r="D50" s="404"/>
      <c r="E50" s="424">
        <f>E23</f>
        <v>0</v>
      </c>
      <c r="F50" s="425"/>
      <c r="G50" s="77"/>
      <c r="H50" s="88">
        <f>H23</f>
        <v>0</v>
      </c>
      <c r="I50" s="83">
        <f>I23</f>
        <v>0</v>
      </c>
      <c r="J50" s="77"/>
      <c r="K50" s="77">
        <f>K23</f>
        <v>0</v>
      </c>
      <c r="L50" s="78">
        <f>L23</f>
        <v>0</v>
      </c>
      <c r="M50" s="83"/>
      <c r="N50" s="77"/>
      <c r="O50" s="98"/>
    </row>
    <row r="51" spans="2:15" ht="15" customHeight="1" thickTop="1">
      <c r="B51" s="22"/>
      <c r="C51" s="22"/>
      <c r="D51" s="22"/>
      <c r="E51" s="22"/>
      <c r="F51" s="22"/>
      <c r="G51" s="22"/>
      <c r="H51" s="22"/>
      <c r="I51" s="22"/>
      <c r="J51" s="22"/>
      <c r="K51" s="22"/>
      <c r="L51" s="22"/>
      <c r="M51" s="22"/>
      <c r="N51" s="22"/>
      <c r="O51" s="22"/>
    </row>
  </sheetData>
  <sheetProtection formatCells="0" formatColumns="0" formatRows="0" insertColumns="0" insertRows="0" insertHyperlinks="0" deleteColumns="0" deleteRows="0" selectLockedCells="1" sort="0" autoFilter="0" pivotTables="0"/>
  <mergeCells count="76">
    <mergeCell ref="B49:C49"/>
    <mergeCell ref="E49:F49"/>
    <mergeCell ref="B50:D50"/>
    <mergeCell ref="E50:F50"/>
    <mergeCell ref="B47:C47"/>
    <mergeCell ref="E47:F47"/>
    <mergeCell ref="E48:F48"/>
    <mergeCell ref="B48:C48"/>
    <mergeCell ref="B44:C44"/>
    <mergeCell ref="E44:F44"/>
    <mergeCell ref="B45:C45"/>
    <mergeCell ref="E45:F45"/>
    <mergeCell ref="B46:C46"/>
    <mergeCell ref="E46:F46"/>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E20:F20"/>
    <mergeCell ref="E21:F21"/>
    <mergeCell ref="B22:C22"/>
    <mergeCell ref="E22:F22"/>
    <mergeCell ref="B16:C21"/>
    <mergeCell ref="E16:F16"/>
    <mergeCell ref="E17:F17"/>
    <mergeCell ref="E18:F18"/>
    <mergeCell ref="E19:F19"/>
    <mergeCell ref="B13:D13"/>
    <mergeCell ref="B14:K14"/>
    <mergeCell ref="B15:C15"/>
    <mergeCell ref="E15:F15"/>
    <mergeCell ref="B4:C10"/>
    <mergeCell ref="E4:G4"/>
    <mergeCell ref="E5:G5"/>
    <mergeCell ref="E6:G6"/>
    <mergeCell ref="E7:G7"/>
    <mergeCell ref="E9:G9"/>
    <mergeCell ref="E10:G10"/>
  </mergeCells>
  <conditionalFormatting sqref="O50">
    <cfRule type="cellIs" dxfId="9" priority="1" operator="lessThanOrEqual">
      <formula>-0.25</formula>
    </cfRule>
    <cfRule type="cellIs" dxfId="8" priority="2" operator="greaterThanOrEqual">
      <formula>0.25</formula>
    </cfRule>
  </conditionalFormatting>
  <pageMargins left="0.7" right="0.7" top="0.75" bottom="0.75" header="0.3" footer="0.3"/>
  <pageSetup paperSize="9" scale="39"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500-000000000000}">
          <x14:formula1>
            <xm:f>'EDU-Syria budget proposal'!$AT$1:$AT$8</xm:f>
          </x14:formula1>
          <xm:sqref>M16 M18:M49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73CEE2"/>
  </sheetPr>
  <dimension ref="B2:O51"/>
  <sheetViews>
    <sheetView showGridLines="0" topLeftCell="J38" zoomScale="130" zoomScaleNormal="130"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5546875" style="1" customWidth="1"/>
    <col min="9" max="9" width="23.109375" style="1" bestFit="1" customWidth="1"/>
    <col min="10" max="10" width="29.109375" style="1" bestFit="1" customWidth="1"/>
    <col min="11" max="11" width="18.6640625" style="1" bestFit="1" customWidth="1"/>
    <col min="12" max="12" width="20.5546875" style="1" bestFit="1" customWidth="1"/>
    <col min="13" max="13" width="13.33203125" style="1" bestFit="1" customWidth="1"/>
    <col min="14" max="14" width="11" style="1" bestFit="1" customWidth="1"/>
    <col min="15" max="15" width="21.3320312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proposal'!D21</f>
        <v xml:space="preserve">Costs of consumables </v>
      </c>
      <c r="C13" s="385"/>
      <c r="D13" s="321"/>
    </row>
    <row r="14" spans="2:15" s="22" customFormat="1" ht="25.35" customHeight="1" thickBot="1">
      <c r="B14" s="344" t="s">
        <v>48</v>
      </c>
      <c r="C14" s="322"/>
      <c r="D14" s="322"/>
      <c r="E14" s="322"/>
      <c r="F14" s="322"/>
      <c r="G14" s="322"/>
      <c r="H14" s="322"/>
      <c r="I14" s="322"/>
      <c r="J14" s="322"/>
      <c r="K14" s="322"/>
    </row>
    <row r="15" spans="2:15" s="32" customFormat="1" ht="47.4" customHeight="1">
      <c r="B15" s="401" t="s">
        <v>59</v>
      </c>
      <c r="C15" s="402"/>
      <c r="D15" s="68" t="s">
        <v>60</v>
      </c>
      <c r="E15" s="397" t="s">
        <v>61</v>
      </c>
      <c r="F15" s="398"/>
      <c r="G15" s="72" t="s">
        <v>62</v>
      </c>
      <c r="H15" s="73" t="s">
        <v>63</v>
      </c>
      <c r="I15" s="112" t="s">
        <v>69</v>
      </c>
      <c r="J15" s="72" t="s">
        <v>62</v>
      </c>
      <c r="K15" s="72" t="s">
        <v>71</v>
      </c>
      <c r="L15" s="73" t="s">
        <v>70</v>
      </c>
      <c r="M15" s="79" t="s">
        <v>11</v>
      </c>
      <c r="N15" s="72" t="s">
        <v>64</v>
      </c>
      <c r="O15" s="73" t="s">
        <v>65</v>
      </c>
    </row>
    <row r="16" spans="2:15" s="22" customFormat="1" ht="26.4">
      <c r="B16" s="421"/>
      <c r="C16" s="421"/>
      <c r="D16" s="134" t="s">
        <v>82</v>
      </c>
      <c r="E16" s="426"/>
      <c r="F16" s="427"/>
      <c r="G16" s="133"/>
      <c r="H16" s="135" t="e">
        <f>E16/G16</f>
        <v>#DIV/0!</v>
      </c>
      <c r="I16" s="121"/>
      <c r="J16" s="136" t="e">
        <f>I16/K16</f>
        <v>#DIV/0!</v>
      </c>
      <c r="K16" s="60"/>
      <c r="L16" s="74" t="e">
        <f>H16-SUM(K16,K30)</f>
        <v>#DIV/0!</v>
      </c>
      <c r="M16" s="91">
        <v>4</v>
      </c>
      <c r="N16" s="102" t="s">
        <v>278</v>
      </c>
      <c r="O16" s="103" t="s">
        <v>279</v>
      </c>
    </row>
    <row r="17" spans="2:15" s="22" customFormat="1" ht="15" customHeight="1">
      <c r="B17" s="421"/>
      <c r="C17" s="421"/>
      <c r="D17" s="100" t="s">
        <v>83</v>
      </c>
      <c r="E17" s="396"/>
      <c r="F17" s="380"/>
      <c r="G17" s="60"/>
      <c r="H17" s="74"/>
      <c r="I17" s="121"/>
      <c r="J17" s="60"/>
      <c r="K17" s="60"/>
      <c r="L17" s="74"/>
      <c r="M17" s="91"/>
      <c r="N17" s="61"/>
      <c r="O17" s="103"/>
    </row>
    <row r="18" spans="2:15" s="22" customFormat="1" ht="15" customHeight="1">
      <c r="B18" s="421"/>
      <c r="C18" s="421"/>
      <c r="D18" s="100" t="s">
        <v>84</v>
      </c>
      <c r="E18" s="396"/>
      <c r="F18" s="380"/>
      <c r="G18" s="60"/>
      <c r="H18" s="74"/>
      <c r="I18" s="121"/>
      <c r="J18" s="60"/>
      <c r="K18" s="60"/>
      <c r="L18" s="74"/>
      <c r="M18" s="91"/>
      <c r="N18" s="61" t="s">
        <v>72</v>
      </c>
      <c r="O18" s="92" t="s">
        <v>72</v>
      </c>
    </row>
    <row r="19" spans="2:15" s="22" customFormat="1" ht="15" customHeight="1">
      <c r="B19" s="421"/>
      <c r="C19" s="421"/>
      <c r="D19" s="69"/>
      <c r="E19" s="396"/>
      <c r="F19" s="380"/>
      <c r="G19" s="59"/>
      <c r="H19" s="74"/>
      <c r="I19" s="121"/>
      <c r="J19" s="60"/>
      <c r="K19" s="60"/>
      <c r="L19" s="74"/>
      <c r="M19" s="91"/>
      <c r="N19" s="61"/>
      <c r="O19" s="92"/>
    </row>
    <row r="20" spans="2:15" s="22" customFormat="1" ht="15" customHeight="1">
      <c r="B20" s="421"/>
      <c r="C20" s="421"/>
      <c r="D20" s="69"/>
      <c r="E20" s="396"/>
      <c r="F20" s="380"/>
      <c r="G20" s="59"/>
      <c r="H20" s="74"/>
      <c r="I20" s="121"/>
      <c r="J20" s="60"/>
      <c r="K20" s="60"/>
      <c r="L20" s="74"/>
      <c r="M20" s="91"/>
      <c r="N20" s="61"/>
      <c r="O20" s="92"/>
    </row>
    <row r="21" spans="2:15" s="22" customFormat="1" ht="15" customHeight="1">
      <c r="B21" s="421"/>
      <c r="C21" s="421"/>
      <c r="D21" s="69"/>
      <c r="E21" s="396"/>
      <c r="F21" s="380"/>
      <c r="G21" s="59"/>
      <c r="H21" s="74"/>
      <c r="I21" s="121"/>
      <c r="J21" s="60"/>
      <c r="K21" s="60"/>
      <c r="L21" s="74"/>
      <c r="M21" s="91"/>
      <c r="N21" s="61"/>
      <c r="O21" s="92"/>
    </row>
    <row r="22" spans="2:15" s="22" customFormat="1" ht="15" customHeight="1" thickBot="1">
      <c r="B22" s="418"/>
      <c r="C22" s="418"/>
      <c r="D22" s="70"/>
      <c r="E22" s="405"/>
      <c r="F22" s="406"/>
      <c r="G22" s="125"/>
      <c r="H22" s="117"/>
      <c r="I22" s="123"/>
      <c r="J22" s="56"/>
      <c r="K22" s="56"/>
      <c r="L22" s="75"/>
      <c r="M22" s="93"/>
      <c r="N22" s="63"/>
      <c r="O22" s="94"/>
    </row>
    <row r="23" spans="2:15" s="22" customFormat="1" ht="15" customHeight="1" thickBot="1">
      <c r="B23" s="414" t="s">
        <v>67</v>
      </c>
      <c r="C23" s="415"/>
      <c r="D23" s="57"/>
      <c r="E23" s="412">
        <f>SUM(E16:F22)</f>
        <v>0</v>
      </c>
      <c r="F23" s="413"/>
      <c r="G23" s="65"/>
      <c r="H23" s="58" t="e">
        <f>SUM(H16:H22)</f>
        <v>#DIV/0!</v>
      </c>
      <c r="I23" s="138">
        <f>SUM(I16:I22)</f>
        <v>0</v>
      </c>
      <c r="J23" s="65" t="e">
        <f t="shared" ref="J23:L23" si="0">SUM(J16:J22)</f>
        <v>#DIV/0!</v>
      </c>
      <c r="K23" s="115">
        <f t="shared" si="0"/>
        <v>0</v>
      </c>
      <c r="L23" s="89" t="e">
        <f t="shared" si="0"/>
        <v>#DIV/0!</v>
      </c>
      <c r="M23" s="95"/>
      <c r="N23" s="66"/>
      <c r="O23" s="67"/>
    </row>
    <row r="24" spans="2:15" s="22" customFormat="1" ht="15" customHeight="1">
      <c r="B24" s="409" t="s">
        <v>91</v>
      </c>
      <c r="C24" s="409"/>
      <c r="D24" s="71"/>
      <c r="E24" s="416"/>
      <c r="F24" s="417"/>
      <c r="G24" s="37"/>
      <c r="H24" s="87"/>
      <c r="I24" s="82"/>
      <c r="J24" s="37"/>
      <c r="K24" s="37"/>
      <c r="L24" s="76"/>
      <c r="M24" s="96"/>
      <c r="N24" s="64"/>
      <c r="O24" s="97"/>
    </row>
    <row r="25" spans="2:15" s="22" customFormat="1" ht="15" customHeight="1">
      <c r="B25" s="395"/>
      <c r="C25" s="395"/>
      <c r="D25" s="134" t="s">
        <v>82</v>
      </c>
      <c r="E25" s="396"/>
      <c r="F25" s="380"/>
      <c r="G25" s="60"/>
      <c r="H25" s="85"/>
      <c r="I25" s="80"/>
      <c r="J25" s="60"/>
      <c r="K25" s="60"/>
      <c r="L25" s="74"/>
      <c r="M25" s="91">
        <v>2</v>
      </c>
      <c r="N25" s="102" t="s">
        <v>88</v>
      </c>
      <c r="O25" s="103">
        <v>13</v>
      </c>
    </row>
    <row r="26" spans="2:15" s="22" customFormat="1" ht="15" customHeight="1">
      <c r="B26" s="395"/>
      <c r="C26" s="395"/>
      <c r="D26" s="100" t="s">
        <v>83</v>
      </c>
      <c r="E26" s="396"/>
      <c r="F26" s="380"/>
      <c r="G26" s="60"/>
      <c r="H26" s="85"/>
      <c r="I26" s="80"/>
      <c r="J26" s="60"/>
      <c r="K26" s="60"/>
      <c r="L26" s="74"/>
      <c r="M26" s="91">
        <v>2</v>
      </c>
      <c r="N26" s="61" t="s">
        <v>87</v>
      </c>
      <c r="O26" s="103">
        <v>13</v>
      </c>
    </row>
    <row r="27" spans="2:15" s="22" customFormat="1" ht="15" customHeight="1">
      <c r="B27" s="395"/>
      <c r="C27" s="395"/>
      <c r="D27" s="100" t="s">
        <v>84</v>
      </c>
      <c r="E27" s="396"/>
      <c r="F27" s="380"/>
      <c r="G27" s="60"/>
      <c r="H27" s="85"/>
      <c r="I27" s="80"/>
      <c r="J27" s="60"/>
      <c r="K27" s="60"/>
      <c r="L27" s="74"/>
      <c r="M27" s="91"/>
      <c r="N27" s="61"/>
      <c r="O27" s="92"/>
    </row>
    <row r="28" spans="2:15" s="22" customFormat="1" ht="15" customHeight="1">
      <c r="B28" s="395"/>
      <c r="C28" s="395"/>
      <c r="D28" s="69"/>
      <c r="E28" s="396"/>
      <c r="F28" s="380"/>
      <c r="G28" s="60"/>
      <c r="H28" s="85"/>
      <c r="I28" s="80"/>
      <c r="J28" s="60"/>
      <c r="K28" s="60"/>
      <c r="L28" s="74"/>
      <c r="M28" s="91"/>
      <c r="N28" s="61"/>
      <c r="O28" s="92"/>
    </row>
    <row r="29" spans="2:15" s="22" customFormat="1" ht="15" customHeight="1">
      <c r="B29" s="395"/>
      <c r="C29" s="395"/>
      <c r="D29" s="69"/>
      <c r="E29" s="396"/>
      <c r="F29" s="380"/>
      <c r="G29" s="60"/>
      <c r="H29" s="85"/>
      <c r="I29" s="80"/>
      <c r="J29" s="60"/>
      <c r="K29" s="60"/>
      <c r="L29" s="74"/>
      <c r="M29" s="91"/>
      <c r="N29" s="61"/>
      <c r="O29" s="92"/>
    </row>
    <row r="30" spans="2:15" s="22" customFormat="1" ht="15" customHeight="1">
      <c r="B30" s="403" t="s">
        <v>67</v>
      </c>
      <c r="C30" s="403"/>
      <c r="D30" s="69"/>
      <c r="E30" s="396">
        <f>SUM(E24:F29)</f>
        <v>0</v>
      </c>
      <c r="F30" s="380"/>
      <c r="G30" s="60"/>
      <c r="H30" s="85">
        <f>SUM(H24:H29)</f>
        <v>0</v>
      </c>
      <c r="I30" s="137"/>
      <c r="J30" s="85"/>
      <c r="K30" s="60"/>
      <c r="L30" s="74"/>
      <c r="M30" s="91"/>
      <c r="N30" s="61"/>
      <c r="O30" s="92"/>
    </row>
    <row r="31" spans="2:15" s="22" customFormat="1" ht="15" customHeight="1">
      <c r="B31" s="395"/>
      <c r="C31" s="395"/>
      <c r="D31" s="69"/>
      <c r="E31" s="396"/>
      <c r="F31" s="380"/>
      <c r="G31" s="85"/>
      <c r="H31" s="74"/>
      <c r="I31" s="80"/>
      <c r="J31" s="60"/>
      <c r="K31" s="60"/>
      <c r="L31" s="74"/>
      <c r="M31" s="91"/>
      <c r="N31" s="61"/>
      <c r="O31" s="92"/>
    </row>
    <row r="32" spans="2:15" s="22" customFormat="1" ht="15" customHeight="1">
      <c r="B32" s="395"/>
      <c r="C32" s="395"/>
      <c r="D32" s="69"/>
      <c r="E32" s="396"/>
      <c r="F32" s="380"/>
      <c r="G32" s="85"/>
      <c r="H32" s="74"/>
      <c r="I32" s="80"/>
      <c r="J32" s="60"/>
      <c r="K32" s="60"/>
      <c r="L32" s="74"/>
      <c r="M32" s="91"/>
      <c r="N32" s="61"/>
      <c r="O32" s="92"/>
    </row>
    <row r="33" spans="2:15" s="22" customFormat="1" ht="15" customHeight="1">
      <c r="B33" s="395"/>
      <c r="C33" s="395"/>
      <c r="D33" s="69"/>
      <c r="E33" s="396"/>
      <c r="F33" s="380"/>
      <c r="G33" s="85"/>
      <c r="H33" s="74"/>
      <c r="I33" s="80"/>
      <c r="J33" s="60"/>
      <c r="K33" s="60"/>
      <c r="L33" s="74"/>
      <c r="M33" s="91"/>
      <c r="N33" s="61"/>
      <c r="O33" s="92"/>
    </row>
    <row r="34" spans="2:15" s="22" customFormat="1" ht="15" customHeight="1">
      <c r="B34" s="395"/>
      <c r="C34" s="395"/>
      <c r="D34" s="69"/>
      <c r="E34" s="396"/>
      <c r="F34" s="380"/>
      <c r="G34" s="85"/>
      <c r="H34" s="74"/>
      <c r="I34" s="80"/>
      <c r="J34" s="60"/>
      <c r="K34" s="60"/>
      <c r="L34" s="74"/>
      <c r="M34" s="91"/>
      <c r="N34" s="61"/>
      <c r="O34" s="92"/>
    </row>
    <row r="35" spans="2:15" s="22" customFormat="1" ht="15" customHeight="1">
      <c r="B35" s="395"/>
      <c r="C35" s="395"/>
      <c r="D35" s="69"/>
      <c r="E35" s="396"/>
      <c r="F35" s="380"/>
      <c r="G35" s="85"/>
      <c r="H35" s="74"/>
      <c r="I35" s="80"/>
      <c r="J35" s="60"/>
      <c r="K35" s="60"/>
      <c r="L35" s="74"/>
      <c r="M35" s="91"/>
      <c r="N35" s="61"/>
      <c r="O35" s="92"/>
    </row>
    <row r="36" spans="2:15" s="22" customFormat="1" ht="15" customHeight="1">
      <c r="B36" s="395"/>
      <c r="C36" s="395"/>
      <c r="D36" s="69"/>
      <c r="E36" s="396"/>
      <c r="F36" s="380"/>
      <c r="G36" s="85"/>
      <c r="H36" s="74"/>
      <c r="I36" s="80"/>
      <c r="J36" s="60"/>
      <c r="K36" s="60"/>
      <c r="L36" s="74"/>
      <c r="M36" s="91"/>
      <c r="N36" s="61"/>
      <c r="O36" s="92"/>
    </row>
    <row r="37" spans="2:15" s="22" customFormat="1" ht="15" customHeight="1">
      <c r="B37" s="395"/>
      <c r="C37" s="395"/>
      <c r="D37" s="69"/>
      <c r="E37" s="396"/>
      <c r="F37" s="380"/>
      <c r="G37" s="85"/>
      <c r="H37" s="74"/>
      <c r="I37" s="80"/>
      <c r="J37" s="60"/>
      <c r="K37" s="60"/>
      <c r="L37" s="74"/>
      <c r="M37" s="91"/>
      <c r="N37" s="61"/>
      <c r="O37" s="92"/>
    </row>
    <row r="38" spans="2:15" s="22" customFormat="1" ht="15" customHeight="1">
      <c r="B38" s="395"/>
      <c r="C38" s="395"/>
      <c r="D38" s="69"/>
      <c r="E38" s="396"/>
      <c r="F38" s="380"/>
      <c r="G38" s="85"/>
      <c r="H38" s="74"/>
      <c r="I38" s="80"/>
      <c r="J38" s="60"/>
      <c r="K38" s="60"/>
      <c r="L38" s="74"/>
      <c r="M38" s="91"/>
      <c r="N38" s="61"/>
      <c r="O38" s="92"/>
    </row>
    <row r="39" spans="2:15" s="22" customFormat="1" ht="15" customHeight="1">
      <c r="B39" s="395"/>
      <c r="C39" s="395"/>
      <c r="D39" s="69"/>
      <c r="E39" s="396"/>
      <c r="F39" s="380"/>
      <c r="G39" s="85"/>
      <c r="H39" s="74"/>
      <c r="I39" s="80"/>
      <c r="J39" s="60"/>
      <c r="K39" s="60"/>
      <c r="L39" s="74"/>
      <c r="M39" s="91"/>
      <c r="N39" s="61"/>
      <c r="O39" s="92"/>
    </row>
    <row r="40" spans="2:15" s="22" customFormat="1" ht="15" customHeight="1">
      <c r="B40" s="395"/>
      <c r="C40" s="395"/>
      <c r="D40" s="69"/>
      <c r="E40" s="396"/>
      <c r="F40" s="380"/>
      <c r="G40" s="85"/>
      <c r="H40" s="74"/>
      <c r="I40" s="80"/>
      <c r="J40" s="60"/>
      <c r="K40" s="60"/>
      <c r="L40" s="74"/>
      <c r="M40" s="91"/>
      <c r="N40" s="61"/>
      <c r="O40" s="92"/>
    </row>
    <row r="41" spans="2:15" s="22" customFormat="1" ht="15" customHeight="1">
      <c r="B41" s="395"/>
      <c r="C41" s="395"/>
      <c r="D41" s="69"/>
      <c r="E41" s="396"/>
      <c r="F41" s="380"/>
      <c r="G41" s="85"/>
      <c r="H41" s="74"/>
      <c r="I41" s="80"/>
      <c r="J41" s="60"/>
      <c r="K41" s="60"/>
      <c r="L41" s="74"/>
      <c r="M41" s="91"/>
      <c r="N41" s="61"/>
      <c r="O41" s="92"/>
    </row>
    <row r="42" spans="2:15" s="22" customFormat="1" ht="15" customHeight="1">
      <c r="B42" s="395"/>
      <c r="C42" s="395"/>
      <c r="D42" s="69"/>
      <c r="E42" s="396"/>
      <c r="F42" s="380"/>
      <c r="G42" s="85"/>
      <c r="H42" s="74"/>
      <c r="I42" s="80"/>
      <c r="J42" s="60"/>
      <c r="K42" s="60"/>
      <c r="L42" s="74"/>
      <c r="M42" s="91"/>
      <c r="N42" s="61"/>
      <c r="O42" s="92"/>
    </row>
    <row r="43" spans="2:15" s="22" customFormat="1" ht="15" customHeight="1">
      <c r="B43" s="395"/>
      <c r="C43" s="395"/>
      <c r="D43" s="69"/>
      <c r="E43" s="396"/>
      <c r="F43" s="380"/>
      <c r="G43" s="85"/>
      <c r="H43" s="74"/>
      <c r="I43" s="80"/>
      <c r="J43" s="60"/>
      <c r="K43" s="60"/>
      <c r="L43" s="74"/>
      <c r="M43" s="91"/>
      <c r="N43" s="61"/>
      <c r="O43" s="92"/>
    </row>
    <row r="44" spans="2:15" s="22" customFormat="1" ht="15" customHeight="1">
      <c r="B44" s="395"/>
      <c r="C44" s="395"/>
      <c r="D44" s="69"/>
      <c r="E44" s="396"/>
      <c r="F44" s="380"/>
      <c r="G44" s="85"/>
      <c r="H44" s="74"/>
      <c r="I44" s="80"/>
      <c r="J44" s="60"/>
      <c r="K44" s="60"/>
      <c r="L44" s="74"/>
      <c r="M44" s="91"/>
      <c r="N44" s="61"/>
      <c r="O44" s="92"/>
    </row>
    <row r="45" spans="2:15" s="22" customFormat="1" ht="15" customHeight="1">
      <c r="B45" s="395"/>
      <c r="C45" s="395"/>
      <c r="D45" s="69"/>
      <c r="E45" s="396"/>
      <c r="F45" s="380"/>
      <c r="G45" s="85"/>
      <c r="H45" s="74"/>
      <c r="I45" s="80"/>
      <c r="J45" s="60"/>
      <c r="K45" s="60"/>
      <c r="L45" s="74"/>
      <c r="M45" s="91"/>
      <c r="N45" s="61"/>
      <c r="O45" s="92"/>
    </row>
    <row r="46" spans="2:15" s="22" customFormat="1" ht="15" customHeight="1">
      <c r="B46" s="395"/>
      <c r="C46" s="395"/>
      <c r="D46" s="69"/>
      <c r="E46" s="396"/>
      <c r="F46" s="380"/>
      <c r="G46" s="85"/>
      <c r="H46" s="74"/>
      <c r="I46" s="80"/>
      <c r="J46" s="60"/>
      <c r="K46" s="60"/>
      <c r="L46" s="74"/>
      <c r="M46" s="91"/>
      <c r="N46" s="61"/>
      <c r="O46" s="92"/>
    </row>
    <row r="47" spans="2:15" s="22" customFormat="1" ht="15" customHeight="1">
      <c r="B47" s="395"/>
      <c r="C47" s="395"/>
      <c r="D47" s="69"/>
      <c r="E47" s="396"/>
      <c r="F47" s="380"/>
      <c r="G47" s="85"/>
      <c r="H47" s="74"/>
      <c r="I47" s="80"/>
      <c r="J47" s="60"/>
      <c r="K47" s="60"/>
      <c r="L47" s="74"/>
      <c r="M47" s="91"/>
      <c r="N47" s="61"/>
      <c r="O47" s="92"/>
    </row>
    <row r="48" spans="2:15" s="22" customFormat="1" ht="20.100000000000001" customHeight="1">
      <c r="B48" s="395"/>
      <c r="C48" s="395"/>
      <c r="D48" s="69"/>
      <c r="E48" s="396"/>
      <c r="F48" s="380"/>
      <c r="G48" s="85"/>
      <c r="H48" s="74"/>
      <c r="I48" s="80"/>
      <c r="J48" s="60"/>
      <c r="K48" s="60"/>
      <c r="L48" s="74"/>
      <c r="M48" s="91"/>
      <c r="N48" s="61"/>
      <c r="O48" s="92"/>
    </row>
    <row r="49" spans="2:15" s="22" customFormat="1" ht="15" customHeight="1">
      <c r="B49" s="395"/>
      <c r="C49" s="395"/>
      <c r="D49" s="69"/>
      <c r="E49" s="396"/>
      <c r="F49" s="380"/>
      <c r="G49" s="85"/>
      <c r="H49" s="74"/>
      <c r="I49" s="80"/>
      <c r="J49" s="60"/>
      <c r="K49" s="60"/>
      <c r="L49" s="74"/>
      <c r="M49" s="91"/>
      <c r="N49" s="61"/>
      <c r="O49" s="92"/>
    </row>
    <row r="50" spans="2:15" ht="15" customHeight="1" thickBot="1">
      <c r="B50" s="338" t="s">
        <v>18</v>
      </c>
      <c r="C50" s="339"/>
      <c r="D50" s="404"/>
      <c r="E50" s="424">
        <f>E23</f>
        <v>0</v>
      </c>
      <c r="F50" s="425"/>
      <c r="G50" s="77"/>
      <c r="H50" s="88" t="e">
        <f>H23</f>
        <v>#DIV/0!</v>
      </c>
      <c r="I50" s="83">
        <f>I23</f>
        <v>0</v>
      </c>
      <c r="J50" s="77"/>
      <c r="K50" s="77">
        <f>K23</f>
        <v>0</v>
      </c>
      <c r="L50" s="78" t="e">
        <f>L23</f>
        <v>#DIV/0!</v>
      </c>
      <c r="M50" s="83"/>
      <c r="N50" s="77"/>
      <c r="O50" s="98"/>
    </row>
    <row r="51" spans="2:15" ht="15" customHeight="1" thickTop="1">
      <c r="B51" s="22"/>
      <c r="C51" s="22"/>
      <c r="D51" s="22"/>
      <c r="E51" s="22"/>
      <c r="F51" s="22"/>
      <c r="G51" s="22"/>
      <c r="H51" s="22"/>
      <c r="I51" s="22"/>
      <c r="J51" s="22"/>
      <c r="K51" s="22"/>
      <c r="L51" s="22"/>
      <c r="M51" s="22"/>
      <c r="N51" s="22"/>
      <c r="O51" s="22"/>
    </row>
  </sheetData>
  <sheetProtection formatCells="0" formatColumns="0" formatRows="0" insertColumns="0" insertRows="0" insertHyperlinks="0" deleteColumns="0" deleteRows="0" selectLockedCells="1" sort="0" autoFilter="0" pivotTables="0"/>
  <mergeCells count="76">
    <mergeCell ref="B49:C49"/>
    <mergeCell ref="E49:F49"/>
    <mergeCell ref="B50:D50"/>
    <mergeCell ref="E50:F50"/>
    <mergeCell ref="B47:C47"/>
    <mergeCell ref="E47:F47"/>
    <mergeCell ref="E48:F48"/>
    <mergeCell ref="B48:C48"/>
    <mergeCell ref="B44:C44"/>
    <mergeCell ref="E44:F44"/>
    <mergeCell ref="B45:C45"/>
    <mergeCell ref="E45:F45"/>
    <mergeCell ref="B46:C46"/>
    <mergeCell ref="E46:F46"/>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E20:F20"/>
    <mergeCell ref="E21:F21"/>
    <mergeCell ref="B22:C22"/>
    <mergeCell ref="E22:F22"/>
    <mergeCell ref="B16:C21"/>
    <mergeCell ref="E17:F17"/>
    <mergeCell ref="E18:F18"/>
    <mergeCell ref="E19:F19"/>
    <mergeCell ref="B13:D13"/>
    <mergeCell ref="B14:K14"/>
    <mergeCell ref="B15:C15"/>
    <mergeCell ref="E15:F15"/>
    <mergeCell ref="E16:F16"/>
    <mergeCell ref="B4:C10"/>
    <mergeCell ref="E4:G4"/>
    <mergeCell ref="E5:G5"/>
    <mergeCell ref="E6:G6"/>
    <mergeCell ref="E7:G7"/>
    <mergeCell ref="E9:G9"/>
    <mergeCell ref="E10:G10"/>
  </mergeCells>
  <conditionalFormatting sqref="O50">
    <cfRule type="cellIs" dxfId="7" priority="1" operator="lessThanOrEqual">
      <formula>-0.25</formula>
    </cfRule>
    <cfRule type="cellIs" dxfId="6" priority="2" operator="greaterThanOrEqual">
      <formula>0.25</formula>
    </cfRule>
  </conditionalFormatting>
  <pageMargins left="0.7" right="0.7" top="0.75" bottom="0.75" header="0.3" footer="0.3"/>
  <pageSetup paperSize="9" scale="51" orientation="landscape" r:id="rId1"/>
  <ignoredErrors>
    <ignoredError sqref="I17:L23 E30:H30 J16 L16" unlockedFormula="1"/>
  </ignoredErrors>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600-000000000000}">
          <x14:formula1>
            <xm:f>'EDU-Syria budget proposal'!$AT$1:$AT$8</xm:f>
          </x14:formula1>
          <xm:sqref>M16:M49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73CEE2"/>
  </sheetPr>
  <dimension ref="B2:O50"/>
  <sheetViews>
    <sheetView showGridLines="0" topLeftCell="A10" zoomScaleNormal="100" zoomScaleSheetLayoutView="40"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5546875" style="1" customWidth="1"/>
    <col min="9" max="9" width="23.109375" style="1" bestFit="1" customWidth="1"/>
    <col min="10" max="10" width="29.109375" style="1" bestFit="1" customWidth="1"/>
    <col min="11" max="11" width="18.6640625" style="1" bestFit="1" customWidth="1"/>
    <col min="12" max="12" width="20.5546875" style="1" bestFit="1" customWidth="1"/>
    <col min="13" max="13" width="13.33203125" style="1" bestFit="1" customWidth="1"/>
    <col min="14" max="14" width="11" style="1" bestFit="1" customWidth="1"/>
    <col min="15" max="15" width="21.3320312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proposal'!D22</f>
        <v>Costs of service, supply and work contracts awarded by the requesting organisation</v>
      </c>
      <c r="C13" s="385"/>
      <c r="D13" s="321"/>
    </row>
    <row r="14" spans="2:15" s="22" customFormat="1" ht="25.35" customHeight="1" thickBot="1">
      <c r="B14" s="344" t="s">
        <v>48</v>
      </c>
      <c r="C14" s="322"/>
      <c r="D14" s="322"/>
      <c r="E14" s="322"/>
      <c r="F14" s="322"/>
      <c r="G14" s="322"/>
      <c r="H14" s="322"/>
      <c r="I14" s="322"/>
      <c r="J14" s="322"/>
      <c r="K14" s="322"/>
    </row>
    <row r="15" spans="2:15" s="32" customFormat="1" ht="50.1" customHeight="1">
      <c r="B15" s="401" t="s">
        <v>59</v>
      </c>
      <c r="C15" s="402"/>
      <c r="D15" s="68" t="s">
        <v>60</v>
      </c>
      <c r="E15" s="397" t="s">
        <v>61</v>
      </c>
      <c r="F15" s="398"/>
      <c r="G15" s="72" t="s">
        <v>62</v>
      </c>
      <c r="H15" s="73" t="s">
        <v>63</v>
      </c>
      <c r="I15" s="79" t="s">
        <v>69</v>
      </c>
      <c r="J15" s="72" t="s">
        <v>62</v>
      </c>
      <c r="K15" s="72" t="s">
        <v>71</v>
      </c>
      <c r="L15" s="73" t="s">
        <v>70</v>
      </c>
      <c r="M15" s="79" t="s">
        <v>11</v>
      </c>
      <c r="N15" s="72" t="s">
        <v>64</v>
      </c>
      <c r="O15" s="73" t="s">
        <v>65</v>
      </c>
    </row>
    <row r="16" spans="2:15" s="22" customFormat="1" ht="13.8">
      <c r="B16" s="421"/>
      <c r="C16" s="421"/>
      <c r="D16" s="131" t="s">
        <v>75</v>
      </c>
      <c r="E16" s="396"/>
      <c r="F16" s="380"/>
      <c r="G16" s="59"/>
      <c r="H16" s="75" t="e">
        <f>E16/G16</f>
        <v>#DIV/0!</v>
      </c>
      <c r="I16" s="80">
        <v>0</v>
      </c>
      <c r="J16" s="118" t="e">
        <f>I16/K16</f>
        <v>#DIV/0!</v>
      </c>
      <c r="K16" s="139">
        <v>0</v>
      </c>
      <c r="L16" s="74" t="e">
        <f>H16-SUM(K16,K24,K32)</f>
        <v>#DIV/0!</v>
      </c>
      <c r="M16" s="91"/>
      <c r="N16" s="61"/>
      <c r="O16" s="103"/>
    </row>
    <row r="17" spans="2:15" s="22" customFormat="1" ht="15" customHeight="1">
      <c r="B17" s="421"/>
      <c r="C17" s="421"/>
      <c r="D17" s="131" t="s">
        <v>85</v>
      </c>
      <c r="E17" s="396"/>
      <c r="F17" s="380"/>
      <c r="G17" s="59"/>
      <c r="H17" s="75" t="e">
        <f>E17/G17</f>
        <v>#DIV/0!</v>
      </c>
      <c r="I17" s="80">
        <v>0</v>
      </c>
      <c r="J17" s="118" t="e">
        <f>I17/K17</f>
        <v>#DIV/0!</v>
      </c>
      <c r="K17" s="139">
        <v>0</v>
      </c>
      <c r="L17" s="74" t="e">
        <f>H17-SUM(K17,K25,K33)</f>
        <v>#DIV/0!</v>
      </c>
      <c r="M17" s="91"/>
      <c r="N17" s="61"/>
      <c r="O17" s="103"/>
    </row>
    <row r="18" spans="2:15" s="22" customFormat="1" ht="15" customHeight="1">
      <c r="B18" s="421"/>
      <c r="C18" s="421"/>
      <c r="D18" s="131" t="s">
        <v>86</v>
      </c>
      <c r="E18" s="396"/>
      <c r="F18" s="380"/>
      <c r="G18" s="59"/>
      <c r="H18" s="75" t="e">
        <f>E18/G18</f>
        <v>#DIV/0!</v>
      </c>
      <c r="I18" s="80">
        <v>0</v>
      </c>
      <c r="J18" s="118" t="e">
        <f>I18/K18</f>
        <v>#DIV/0!</v>
      </c>
      <c r="K18" s="139">
        <v>0</v>
      </c>
      <c r="L18" s="74" t="e">
        <f>H18-SUM(K18,K26,K34)</f>
        <v>#DIV/0!</v>
      </c>
      <c r="M18" s="91"/>
      <c r="N18" s="61"/>
      <c r="O18" s="103"/>
    </row>
    <row r="19" spans="2:15" s="22" customFormat="1" ht="15" customHeight="1">
      <c r="B19" s="421"/>
      <c r="C19" s="421"/>
      <c r="D19" s="131" t="s">
        <v>76</v>
      </c>
      <c r="E19" s="396"/>
      <c r="F19" s="380"/>
      <c r="G19" s="59"/>
      <c r="H19" s="75" t="e">
        <f>E19/G19</f>
        <v>#DIV/0!</v>
      </c>
      <c r="I19" s="80">
        <v>0</v>
      </c>
      <c r="J19" s="132">
        <v>0</v>
      </c>
      <c r="K19" s="60">
        <v>0</v>
      </c>
      <c r="L19" s="74" t="e">
        <f>H19-SUM(K19,K27,K35)</f>
        <v>#DIV/0!</v>
      </c>
      <c r="M19" s="91"/>
      <c r="N19" s="61"/>
      <c r="O19" s="92"/>
    </row>
    <row r="20" spans="2:15" s="22" customFormat="1" ht="15" customHeight="1">
      <c r="B20" s="421"/>
      <c r="C20" s="421"/>
      <c r="D20" s="69"/>
      <c r="E20" s="396"/>
      <c r="F20" s="380"/>
      <c r="G20" s="59"/>
      <c r="H20" s="74"/>
      <c r="I20" s="80"/>
      <c r="J20" s="60"/>
      <c r="K20" s="60"/>
      <c r="L20" s="74"/>
      <c r="M20" s="91"/>
      <c r="N20" s="61"/>
      <c r="O20" s="92"/>
    </row>
    <row r="21" spans="2:15" s="22" customFormat="1" ht="15" customHeight="1" thickBot="1">
      <c r="B21" s="418"/>
      <c r="C21" s="418"/>
      <c r="D21" s="70"/>
      <c r="E21" s="405"/>
      <c r="F21" s="406"/>
      <c r="G21" s="125"/>
      <c r="H21" s="117"/>
      <c r="I21" s="81"/>
      <c r="J21" s="56"/>
      <c r="K21" s="56"/>
      <c r="L21" s="75"/>
      <c r="M21" s="93"/>
      <c r="N21" s="63"/>
      <c r="O21" s="94"/>
    </row>
    <row r="22" spans="2:15" s="22" customFormat="1" ht="15" customHeight="1" thickBot="1">
      <c r="B22" s="414" t="s">
        <v>67</v>
      </c>
      <c r="C22" s="415"/>
      <c r="D22" s="57"/>
      <c r="E22" s="412">
        <f>SUM(E16:F21)</f>
        <v>0</v>
      </c>
      <c r="F22" s="413"/>
      <c r="G22" s="65"/>
      <c r="H22" s="58" t="e">
        <f>SUM(H16:H21)</f>
        <v>#DIV/0!</v>
      </c>
      <c r="I22" s="138">
        <f>SUM(I16:I21)</f>
        <v>0</v>
      </c>
      <c r="J22" s="58" t="e">
        <f>SUM(J16:J21)</f>
        <v>#DIV/0!</v>
      </c>
      <c r="K22" s="58">
        <f>SUM(K16:K21)</f>
        <v>0</v>
      </c>
      <c r="L22" s="115" t="e">
        <f>SUM(L16:L21)</f>
        <v>#DIV/0!</v>
      </c>
      <c r="M22" s="95"/>
      <c r="N22" s="66"/>
      <c r="O22" s="67"/>
    </row>
    <row r="23" spans="2:15" s="22" customFormat="1" ht="15" customHeight="1">
      <c r="B23" s="409" t="s">
        <v>89</v>
      </c>
      <c r="C23" s="409"/>
      <c r="D23" s="71"/>
      <c r="E23" s="416"/>
      <c r="F23" s="417"/>
      <c r="G23" s="37"/>
      <c r="H23" s="87"/>
      <c r="I23" s="82"/>
      <c r="J23" s="37"/>
      <c r="K23" s="37"/>
      <c r="L23" s="76"/>
      <c r="M23" s="96"/>
      <c r="N23" s="64"/>
      <c r="O23" s="97"/>
    </row>
    <row r="24" spans="2:15" s="22" customFormat="1" ht="15" customHeight="1">
      <c r="B24" s="395"/>
      <c r="C24" s="395"/>
      <c r="D24" s="131" t="s">
        <v>75</v>
      </c>
      <c r="E24" s="396"/>
      <c r="F24" s="380"/>
      <c r="G24" s="60"/>
      <c r="H24" s="85"/>
      <c r="I24" s="80">
        <v>0</v>
      </c>
      <c r="J24" s="60"/>
      <c r="K24" s="60">
        <v>0</v>
      </c>
      <c r="L24" s="74"/>
      <c r="M24" s="91"/>
      <c r="N24" s="61"/>
      <c r="O24" s="92"/>
    </row>
    <row r="25" spans="2:15" s="22" customFormat="1" ht="15" customHeight="1">
      <c r="B25" s="395"/>
      <c r="C25" s="395"/>
      <c r="D25" s="131" t="s">
        <v>85</v>
      </c>
      <c r="E25" s="396"/>
      <c r="F25" s="380"/>
      <c r="G25" s="60"/>
      <c r="H25" s="85"/>
      <c r="I25" s="80">
        <v>0</v>
      </c>
      <c r="J25" s="60"/>
      <c r="K25" s="60">
        <v>0</v>
      </c>
      <c r="L25" s="74"/>
      <c r="M25" s="91"/>
      <c r="N25" s="61"/>
      <c r="O25" s="92"/>
    </row>
    <row r="26" spans="2:15" s="22" customFormat="1" ht="15" customHeight="1">
      <c r="B26" s="395"/>
      <c r="C26" s="395"/>
      <c r="D26" s="131" t="s">
        <v>86</v>
      </c>
      <c r="E26" s="396"/>
      <c r="F26" s="380"/>
      <c r="G26" s="60"/>
      <c r="H26" s="85"/>
      <c r="I26" s="80"/>
      <c r="J26" s="60"/>
      <c r="K26" s="60">
        <v>0</v>
      </c>
      <c r="L26" s="74"/>
      <c r="M26" s="91"/>
      <c r="N26" s="61"/>
      <c r="O26" s="92"/>
    </row>
    <row r="27" spans="2:15" s="22" customFormat="1" ht="15" customHeight="1">
      <c r="B27" s="395"/>
      <c r="C27" s="395"/>
      <c r="D27" s="131" t="s">
        <v>76</v>
      </c>
      <c r="E27" s="396"/>
      <c r="F27" s="380"/>
      <c r="G27" s="60"/>
      <c r="H27" s="85"/>
      <c r="I27" s="80"/>
      <c r="J27" s="60"/>
      <c r="K27" s="60"/>
      <c r="L27" s="74"/>
      <c r="M27" s="91"/>
      <c r="N27" s="61"/>
      <c r="O27" s="92"/>
    </row>
    <row r="28" spans="2:15" s="22" customFormat="1" ht="15" customHeight="1">
      <c r="B28" s="395"/>
      <c r="C28" s="395"/>
      <c r="D28" s="69"/>
      <c r="E28" s="396"/>
      <c r="F28" s="380"/>
      <c r="G28" s="85"/>
      <c r="H28" s="74"/>
      <c r="I28" s="80"/>
      <c r="J28" s="60"/>
      <c r="K28" s="60"/>
      <c r="L28" s="74"/>
      <c r="M28" s="91"/>
      <c r="N28" s="61"/>
      <c r="O28" s="92"/>
    </row>
    <row r="29" spans="2:15" s="22" customFormat="1" ht="15" customHeight="1">
      <c r="B29" s="403" t="s">
        <v>90</v>
      </c>
      <c r="C29" s="403"/>
      <c r="D29" s="69"/>
      <c r="E29" s="396">
        <f>SUM(E23:F28)</f>
        <v>0</v>
      </c>
      <c r="F29" s="380"/>
      <c r="G29" s="85"/>
      <c r="H29" s="74">
        <f>SUM(H23:H28)</f>
        <v>0</v>
      </c>
      <c r="I29" s="107"/>
      <c r="J29" s="105"/>
      <c r="K29" s="105">
        <f>SUM(K24:K28)</f>
        <v>0</v>
      </c>
      <c r="L29" s="74"/>
      <c r="M29" s="91"/>
      <c r="N29" s="61"/>
      <c r="O29" s="92"/>
    </row>
    <row r="30" spans="2:15" s="22" customFormat="1" ht="15" customHeight="1">
      <c r="B30" s="395"/>
      <c r="C30" s="395"/>
      <c r="D30" s="69"/>
      <c r="E30" s="396"/>
      <c r="F30" s="380"/>
      <c r="G30" s="85"/>
      <c r="H30" s="74"/>
      <c r="I30" s="80"/>
      <c r="J30" s="60"/>
      <c r="K30" s="60"/>
      <c r="L30" s="74"/>
      <c r="M30" s="91"/>
      <c r="N30" s="61"/>
      <c r="O30" s="92"/>
    </row>
    <row r="31" spans="2:15" s="22" customFormat="1" ht="15" customHeight="1">
      <c r="B31" s="409" t="s">
        <v>257</v>
      </c>
      <c r="C31" s="409"/>
      <c r="D31" s="69"/>
      <c r="E31" s="396"/>
      <c r="F31" s="380"/>
      <c r="G31" s="85"/>
      <c r="H31" s="74"/>
      <c r="I31" s="80"/>
      <c r="J31" s="60"/>
      <c r="K31" s="60"/>
      <c r="L31" s="74"/>
      <c r="M31" s="91"/>
      <c r="N31" s="61"/>
      <c r="O31" s="92"/>
    </row>
    <row r="32" spans="2:15" s="22" customFormat="1" ht="13.8">
      <c r="B32" s="395"/>
      <c r="C32" s="395"/>
      <c r="D32" s="131" t="s">
        <v>75</v>
      </c>
      <c r="E32" s="396"/>
      <c r="F32" s="380"/>
      <c r="G32" s="85"/>
      <c r="H32" s="74"/>
      <c r="I32" s="80"/>
      <c r="J32" s="118"/>
      <c r="K32" s="60"/>
      <c r="L32" s="74"/>
      <c r="M32" s="91"/>
      <c r="N32" s="256"/>
      <c r="O32" s="257"/>
    </row>
    <row r="33" spans="2:15" s="22" customFormat="1" ht="15" customHeight="1">
      <c r="B33" s="395"/>
      <c r="C33" s="395"/>
      <c r="D33" s="131" t="s">
        <v>85</v>
      </c>
      <c r="E33" s="396"/>
      <c r="F33" s="380"/>
      <c r="G33" s="85"/>
      <c r="H33" s="74"/>
      <c r="I33" s="80"/>
      <c r="J33" s="118"/>
      <c r="K33" s="60"/>
      <c r="L33" s="74"/>
      <c r="M33" s="91"/>
      <c r="N33" s="61"/>
      <c r="O33" s="92"/>
    </row>
    <row r="34" spans="2:15" s="22" customFormat="1" ht="15" customHeight="1">
      <c r="B34" s="395"/>
      <c r="C34" s="395"/>
      <c r="D34" s="131" t="s">
        <v>86</v>
      </c>
      <c r="E34" s="396"/>
      <c r="F34" s="380"/>
      <c r="G34" s="85"/>
      <c r="H34" s="74"/>
      <c r="I34" s="80"/>
      <c r="J34" s="118"/>
      <c r="K34" s="60"/>
      <c r="L34" s="74"/>
      <c r="M34" s="91"/>
      <c r="N34" s="61"/>
      <c r="O34" s="92"/>
    </row>
    <row r="35" spans="2:15" s="22" customFormat="1" ht="15" customHeight="1">
      <c r="B35" s="395"/>
      <c r="C35" s="395"/>
      <c r="D35" s="131" t="s">
        <v>76</v>
      </c>
      <c r="E35" s="396"/>
      <c r="F35" s="380"/>
      <c r="G35" s="85"/>
      <c r="H35" s="74"/>
      <c r="I35" s="80"/>
      <c r="J35" s="60"/>
      <c r="K35" s="60"/>
      <c r="L35" s="74"/>
      <c r="M35" s="91"/>
      <c r="N35" s="61"/>
      <c r="O35" s="92"/>
    </row>
    <row r="36" spans="2:15" s="22" customFormat="1" ht="15" customHeight="1">
      <c r="B36" s="395"/>
      <c r="C36" s="395"/>
      <c r="D36" s="69"/>
      <c r="E36" s="396"/>
      <c r="F36" s="380"/>
      <c r="G36" s="60"/>
      <c r="H36" s="85"/>
      <c r="I36" s="80"/>
      <c r="J36" s="60"/>
      <c r="K36" s="60"/>
      <c r="L36" s="74"/>
      <c r="M36" s="91"/>
      <c r="N36" s="61"/>
      <c r="O36" s="92"/>
    </row>
    <row r="37" spans="2:15" s="22" customFormat="1" ht="15" customHeight="1">
      <c r="B37" s="403" t="s">
        <v>258</v>
      </c>
      <c r="C37" s="403"/>
      <c r="D37" s="69"/>
      <c r="E37" s="396"/>
      <c r="F37" s="380"/>
      <c r="G37" s="60"/>
      <c r="H37" s="85"/>
      <c r="I37" s="107">
        <f>SUM(I32:I36)</f>
        <v>0</v>
      </c>
      <c r="J37" s="105"/>
      <c r="K37" s="105">
        <f>SUM(K32:K36)</f>
        <v>0</v>
      </c>
      <c r="L37" s="74"/>
      <c r="M37" s="91"/>
      <c r="N37" s="61"/>
      <c r="O37" s="92"/>
    </row>
    <row r="38" spans="2:15" s="22" customFormat="1" ht="15" customHeight="1">
      <c r="B38" s="395"/>
      <c r="C38" s="395"/>
      <c r="D38" s="69"/>
      <c r="E38" s="396"/>
      <c r="F38" s="380"/>
      <c r="G38" s="60"/>
      <c r="H38" s="85"/>
      <c r="I38" s="80"/>
      <c r="J38" s="60"/>
      <c r="K38" s="60"/>
      <c r="L38" s="74"/>
      <c r="M38" s="91"/>
      <c r="N38" s="61"/>
      <c r="O38" s="92"/>
    </row>
    <row r="39" spans="2:15" s="22" customFormat="1" ht="15" customHeight="1">
      <c r="B39" s="395"/>
      <c r="C39" s="395"/>
      <c r="D39" s="69"/>
      <c r="E39" s="396"/>
      <c r="F39" s="380"/>
      <c r="G39" s="60"/>
      <c r="H39" s="85"/>
      <c r="I39" s="80"/>
      <c r="J39" s="60"/>
      <c r="K39" s="60"/>
      <c r="L39" s="74"/>
      <c r="M39" s="91"/>
      <c r="N39" s="61"/>
      <c r="O39" s="92"/>
    </row>
    <row r="40" spans="2:15" s="22" customFormat="1" ht="15" customHeight="1">
      <c r="B40" s="395"/>
      <c r="C40" s="395"/>
      <c r="D40" s="69"/>
      <c r="E40" s="396"/>
      <c r="F40" s="380"/>
      <c r="G40" s="60"/>
      <c r="H40" s="85"/>
      <c r="I40" s="80"/>
      <c r="J40" s="60"/>
      <c r="K40" s="60"/>
      <c r="L40" s="74"/>
      <c r="M40" s="91"/>
      <c r="N40" s="61"/>
      <c r="O40" s="92"/>
    </row>
    <row r="41" spans="2:15" s="22" customFormat="1" ht="15" customHeight="1">
      <c r="B41" s="395"/>
      <c r="C41" s="395"/>
      <c r="D41" s="69"/>
      <c r="E41" s="396"/>
      <c r="F41" s="380"/>
      <c r="G41" s="60"/>
      <c r="H41" s="85"/>
      <c r="I41" s="80"/>
      <c r="J41" s="60"/>
      <c r="K41" s="60"/>
      <c r="L41" s="74"/>
      <c r="M41" s="91"/>
      <c r="N41" s="61"/>
      <c r="O41" s="92"/>
    </row>
    <row r="42" spans="2:15" s="22" customFormat="1" ht="15" customHeight="1">
      <c r="B42" s="395"/>
      <c r="C42" s="395"/>
      <c r="D42" s="69"/>
      <c r="E42" s="396"/>
      <c r="F42" s="380"/>
      <c r="G42" s="60"/>
      <c r="H42" s="85"/>
      <c r="I42" s="80"/>
      <c r="J42" s="60"/>
      <c r="K42" s="60"/>
      <c r="L42" s="74"/>
      <c r="M42" s="91"/>
      <c r="N42" s="61"/>
      <c r="O42" s="92"/>
    </row>
    <row r="43" spans="2:15" s="22" customFormat="1" ht="15" customHeight="1">
      <c r="B43" s="395"/>
      <c r="C43" s="395"/>
      <c r="D43" s="69"/>
      <c r="E43" s="396"/>
      <c r="F43" s="380"/>
      <c r="G43" s="60"/>
      <c r="H43" s="85"/>
      <c r="I43" s="80"/>
      <c r="J43" s="60"/>
      <c r="K43" s="60"/>
      <c r="L43" s="74"/>
      <c r="M43" s="91"/>
      <c r="N43" s="61"/>
      <c r="O43" s="92"/>
    </row>
    <row r="44" spans="2:15" s="22" customFormat="1" ht="15" customHeight="1">
      <c r="B44" s="395"/>
      <c r="C44" s="395"/>
      <c r="D44" s="69"/>
      <c r="E44" s="396"/>
      <c r="F44" s="380"/>
      <c r="G44" s="60"/>
      <c r="H44" s="85"/>
      <c r="I44" s="80"/>
      <c r="J44" s="60"/>
      <c r="K44" s="60"/>
      <c r="L44" s="74"/>
      <c r="M44" s="91"/>
      <c r="N44" s="61"/>
      <c r="O44" s="92"/>
    </row>
    <row r="45" spans="2:15" s="22" customFormat="1" ht="15" customHeight="1">
      <c r="B45" s="395"/>
      <c r="C45" s="395"/>
      <c r="D45" s="69"/>
      <c r="E45" s="396"/>
      <c r="F45" s="380"/>
      <c r="G45" s="60"/>
      <c r="H45" s="85"/>
      <c r="I45" s="80"/>
      <c r="J45" s="60"/>
      <c r="K45" s="60"/>
      <c r="L45" s="74"/>
      <c r="M45" s="91"/>
      <c r="N45" s="61"/>
      <c r="O45" s="92"/>
    </row>
    <row r="46" spans="2:15" s="22" customFormat="1" ht="15" customHeight="1">
      <c r="B46" s="395"/>
      <c r="C46" s="395"/>
      <c r="D46" s="69"/>
      <c r="E46" s="396"/>
      <c r="F46" s="380"/>
      <c r="G46" s="60"/>
      <c r="H46" s="85"/>
      <c r="I46" s="80"/>
      <c r="J46" s="60"/>
      <c r="K46" s="60"/>
      <c r="L46" s="74"/>
      <c r="M46" s="91"/>
      <c r="N46" s="61"/>
      <c r="O46" s="92"/>
    </row>
    <row r="47" spans="2:15" s="22" customFormat="1" ht="20.100000000000001" customHeight="1">
      <c r="B47" s="395"/>
      <c r="C47" s="395"/>
      <c r="D47" s="69"/>
      <c r="E47" s="396"/>
      <c r="F47" s="380"/>
      <c r="G47" s="60"/>
      <c r="H47" s="85"/>
      <c r="I47" s="80"/>
      <c r="J47" s="60"/>
      <c r="K47" s="60"/>
      <c r="L47" s="74"/>
      <c r="M47" s="91"/>
      <c r="N47" s="61"/>
      <c r="O47" s="92"/>
    </row>
    <row r="48" spans="2:15" s="22" customFormat="1" ht="15" customHeight="1">
      <c r="B48" s="395"/>
      <c r="C48" s="395"/>
      <c r="D48" s="69"/>
      <c r="E48" s="396"/>
      <c r="F48" s="380"/>
      <c r="G48" s="60"/>
      <c r="H48" s="85"/>
      <c r="I48" s="80"/>
      <c r="J48" s="60"/>
      <c r="K48" s="60"/>
      <c r="L48" s="74"/>
      <c r="M48" s="91"/>
      <c r="N48" s="61"/>
      <c r="O48" s="92"/>
    </row>
    <row r="49" spans="2:15" ht="15" customHeight="1" thickBot="1">
      <c r="B49" s="338" t="s">
        <v>18</v>
      </c>
      <c r="C49" s="339"/>
      <c r="D49" s="404"/>
      <c r="E49" s="424">
        <f>E22</f>
        <v>0</v>
      </c>
      <c r="F49" s="425"/>
      <c r="G49" s="77"/>
      <c r="H49" s="88" t="e">
        <f>H22</f>
        <v>#DIV/0!</v>
      </c>
      <c r="I49" s="83">
        <f>I22</f>
        <v>0</v>
      </c>
      <c r="J49" s="77"/>
      <c r="K49" s="77">
        <f>K22</f>
        <v>0</v>
      </c>
      <c r="L49" s="78" t="e">
        <f>L22</f>
        <v>#DIV/0!</v>
      </c>
      <c r="M49" s="83"/>
      <c r="N49" s="77"/>
      <c r="O49" s="98"/>
    </row>
    <row r="50" spans="2:15" ht="15" customHeight="1" thickTop="1">
      <c r="B50" s="22"/>
      <c r="C50" s="22"/>
      <c r="D50" s="22"/>
      <c r="E50" s="22"/>
      <c r="F50" s="22"/>
      <c r="G50" s="22"/>
      <c r="H50" s="22"/>
      <c r="I50" s="22"/>
      <c r="J50" s="22"/>
      <c r="K50" s="22"/>
      <c r="L50" s="22"/>
      <c r="M50" s="22"/>
      <c r="N50" s="22"/>
      <c r="O50" s="22"/>
    </row>
  </sheetData>
  <sheetProtection formatCells="0" formatColumns="0" formatRows="0" insertColumns="0" insertRows="0" insertHyperlinks="0" deleteColumns="0" deleteRows="0" selectLockedCells="1" sort="0" autoFilter="0" pivotTables="0"/>
  <mergeCells count="75">
    <mergeCell ref="B48:C48"/>
    <mergeCell ref="E48:F48"/>
    <mergeCell ref="B49:D49"/>
    <mergeCell ref="E49:F49"/>
    <mergeCell ref="B46:C46"/>
    <mergeCell ref="E46:F46"/>
    <mergeCell ref="E47:F47"/>
    <mergeCell ref="B47:C47"/>
    <mergeCell ref="B43:C43"/>
    <mergeCell ref="E43:F43"/>
    <mergeCell ref="B44:C44"/>
    <mergeCell ref="E44:F44"/>
    <mergeCell ref="B45:C45"/>
    <mergeCell ref="E45:F45"/>
    <mergeCell ref="B40:C40"/>
    <mergeCell ref="E40:F40"/>
    <mergeCell ref="B41:C41"/>
    <mergeCell ref="E41:F41"/>
    <mergeCell ref="B42:C42"/>
    <mergeCell ref="E42:F42"/>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E20:F20"/>
    <mergeCell ref="B21:C21"/>
    <mergeCell ref="E21:F21"/>
    <mergeCell ref="B16:C20"/>
    <mergeCell ref="E16:F16"/>
    <mergeCell ref="E17:F17"/>
    <mergeCell ref="E18:F18"/>
    <mergeCell ref="B13:D13"/>
    <mergeCell ref="B14:K14"/>
    <mergeCell ref="B15:C15"/>
    <mergeCell ref="E15:F15"/>
    <mergeCell ref="E19:F19"/>
    <mergeCell ref="B4:C10"/>
    <mergeCell ref="E4:G4"/>
    <mergeCell ref="E5:G5"/>
    <mergeCell ref="E6:G6"/>
    <mergeCell ref="E7:G7"/>
    <mergeCell ref="E9:G9"/>
    <mergeCell ref="E10:G10"/>
  </mergeCells>
  <conditionalFormatting sqref="O49">
    <cfRule type="cellIs" dxfId="5" priority="1" operator="lessThanOrEqual">
      <formula>-0.25</formula>
    </cfRule>
    <cfRule type="cellIs" dxfId="4" priority="2" operator="greaterThanOrEqual">
      <formula>0.25</formula>
    </cfRule>
  </conditionalFormatting>
  <pageMargins left="0.7" right="0.7" top="0.75" bottom="0.75" header="0.3" footer="0.3"/>
  <pageSetup paperSize="9" scale="52" orientation="landscape" r:id="rId1"/>
  <ignoredErrors>
    <ignoredError sqref="H16:H19 E22:H22 E29:H29 I20:L21 I22 J29:K29 I37 L16:L19 K37" unlockedFormula="1"/>
    <ignoredError sqref="J16:J19 J22" evalError="1"/>
  </ignoredErrors>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700-000000000000}">
          <x14:formula1>
            <xm:f>'EDU-Syria budget proposal'!$AT$1:$AT$8</xm:f>
          </x14:formula1>
          <xm:sqref>M16:M48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73CEE2"/>
  </sheetPr>
  <dimension ref="B2:O51"/>
  <sheetViews>
    <sheetView showGridLines="0" topLeftCell="A19" zoomScale="55" zoomScaleNormal="55" zoomScaleSheetLayoutView="40" workbookViewId="0">
      <selection activeCell="G15" sqref="G15:G16"/>
    </sheetView>
  </sheetViews>
  <sheetFormatPr defaultColWidth="9.44140625" defaultRowHeight="15" customHeight="1"/>
  <cols>
    <col min="1" max="1" width="9.44140625" style="1"/>
    <col min="2" max="2" width="10.5546875" style="1" customWidth="1"/>
    <col min="3" max="3" width="5" style="1" customWidth="1"/>
    <col min="4" max="4" width="81.5546875" style="1" customWidth="1"/>
    <col min="5" max="5" width="16.44140625" style="1" customWidth="1"/>
    <col min="6" max="6" width="2.5546875" style="1" customWidth="1"/>
    <col min="7" max="7" width="16.44140625" style="1" customWidth="1"/>
    <col min="8" max="8" width="17.5546875" style="1" customWidth="1"/>
    <col min="9" max="9" width="23.109375" style="1" bestFit="1" customWidth="1"/>
    <col min="10" max="10" width="29.109375" style="1" bestFit="1" customWidth="1"/>
    <col min="11" max="11" width="18.6640625" style="1" bestFit="1" customWidth="1"/>
    <col min="12" max="12" width="20.5546875" style="1" bestFit="1" customWidth="1"/>
    <col min="13" max="13" width="13.33203125" style="1" bestFit="1" customWidth="1"/>
    <col min="14" max="14" width="11" style="1" bestFit="1" customWidth="1"/>
    <col min="15" max="15" width="21.33203125" style="1" bestFit="1" customWidth="1"/>
    <col min="16" max="16384" width="9.44140625" style="1"/>
  </cols>
  <sheetData>
    <row r="2" spans="2:15" ht="25.35" customHeight="1">
      <c r="B2" s="33" t="s">
        <v>0</v>
      </c>
      <c r="C2" s="4"/>
      <c r="D2" s="4"/>
      <c r="E2" s="4"/>
      <c r="F2" s="4"/>
      <c r="G2" s="4"/>
      <c r="H2" s="4"/>
      <c r="I2" s="4"/>
      <c r="J2" s="4"/>
      <c r="K2" s="4"/>
      <c r="L2" s="15">
        <v>0</v>
      </c>
    </row>
    <row r="3" spans="2:15" ht="15" customHeight="1">
      <c r="B3" s="3"/>
      <c r="C3" s="4"/>
      <c r="D3" s="4"/>
      <c r="E3" s="4"/>
      <c r="F3" s="4"/>
      <c r="G3" s="4"/>
      <c r="H3" s="4"/>
      <c r="I3" s="4"/>
      <c r="J3" s="4"/>
      <c r="K3" s="4"/>
      <c r="L3" s="15">
        <v>1</v>
      </c>
    </row>
    <row r="4" spans="2:15" s="6" customFormat="1" ht="17.100000000000001" customHeight="1">
      <c r="B4" s="346" t="s">
        <v>2</v>
      </c>
      <c r="C4" s="347"/>
      <c r="D4" s="34" t="s">
        <v>3</v>
      </c>
      <c r="E4" s="386">
        <f>'EDU-Syria budget proposal'!G4</f>
        <v>0</v>
      </c>
      <c r="F4" s="386"/>
      <c r="G4" s="387"/>
      <c r="H4" s="7"/>
      <c r="I4" s="7"/>
      <c r="J4" s="7"/>
      <c r="K4" s="7"/>
      <c r="L4" s="15">
        <v>2</v>
      </c>
    </row>
    <row r="5" spans="2:15" s="6" customFormat="1" ht="17.100000000000001" hidden="1" customHeight="1">
      <c r="B5" s="348"/>
      <c r="C5" s="349"/>
      <c r="D5" s="35" t="s">
        <v>4</v>
      </c>
      <c r="E5" s="388" t="str">
        <f>'EDU-Syria budget proposal'!G5</f>
        <v>&lt; enter project nr. &gt;</v>
      </c>
      <c r="F5" s="388"/>
      <c r="G5" s="389"/>
      <c r="H5" s="7"/>
      <c r="I5" s="7"/>
      <c r="J5" s="7"/>
      <c r="K5" s="7"/>
      <c r="L5" s="15">
        <v>3</v>
      </c>
    </row>
    <row r="6" spans="2:15" s="6" customFormat="1" ht="17.100000000000001" customHeight="1">
      <c r="B6" s="348"/>
      <c r="C6" s="349"/>
      <c r="D6" s="35" t="s">
        <v>6</v>
      </c>
      <c r="E6" s="388">
        <f>'EDU-Syria budget proposal'!G6</f>
        <v>0</v>
      </c>
      <c r="F6" s="388"/>
      <c r="G6" s="389"/>
      <c r="H6" s="7"/>
      <c r="I6" s="7"/>
      <c r="J6" s="7"/>
      <c r="K6" s="7"/>
      <c r="L6" s="15">
        <v>4</v>
      </c>
    </row>
    <row r="7" spans="2:15" s="6" customFormat="1" ht="17.100000000000001" customHeight="1">
      <c r="B7" s="348"/>
      <c r="C7" s="349"/>
      <c r="D7" s="35" t="s">
        <v>7</v>
      </c>
      <c r="E7" s="390">
        <f>'EDU-Syria budget proposal'!G7</f>
        <v>0</v>
      </c>
      <c r="F7" s="390"/>
      <c r="G7" s="391"/>
      <c r="H7" s="12"/>
      <c r="I7" s="12"/>
      <c r="J7" s="12"/>
      <c r="K7" s="12"/>
      <c r="L7" s="15">
        <v>5</v>
      </c>
    </row>
    <row r="8" spans="2:15" s="6" customFormat="1" ht="17.100000000000001" customHeight="1">
      <c r="B8" s="348"/>
      <c r="C8" s="349"/>
      <c r="D8" s="35" t="s">
        <v>8</v>
      </c>
      <c r="E8" s="41">
        <f>'EDU-Syria budget proposal'!G8</f>
        <v>0</v>
      </c>
      <c r="F8" s="16" t="s">
        <v>9</v>
      </c>
      <c r="G8" s="42" t="e">
        <f>'EDU-Syria budget proposal'!#REF!</f>
        <v>#REF!</v>
      </c>
      <c r="H8" s="17"/>
      <c r="I8" s="17"/>
      <c r="J8" s="17"/>
      <c r="K8" s="17"/>
      <c r="L8" s="15">
        <v>6</v>
      </c>
    </row>
    <row r="9" spans="2:15" s="6" customFormat="1" ht="17.100000000000001" customHeight="1">
      <c r="B9" s="348"/>
      <c r="C9" s="349"/>
      <c r="D9" s="35" t="s">
        <v>10</v>
      </c>
      <c r="E9" s="392" t="e">
        <f>DATEDIF(E8,G8,"M")</f>
        <v>#REF!</v>
      </c>
      <c r="F9" s="390"/>
      <c r="G9" s="391"/>
      <c r="H9" s="12"/>
      <c r="I9" s="12"/>
      <c r="J9" s="12"/>
      <c r="K9" s="12"/>
      <c r="L9" s="15">
        <v>0</v>
      </c>
    </row>
    <row r="10" spans="2:15" s="6" customFormat="1" ht="17.100000000000001" customHeight="1">
      <c r="B10" s="350"/>
      <c r="C10" s="351"/>
      <c r="D10" s="36" t="s">
        <v>11</v>
      </c>
      <c r="E10" s="362">
        <f>'EDU-Syria budget proposal'!G10</f>
        <v>0</v>
      </c>
      <c r="F10" s="363"/>
      <c r="G10" s="393"/>
      <c r="H10" s="12"/>
      <c r="I10" s="12"/>
      <c r="J10" s="12"/>
      <c r="K10" s="12"/>
    </row>
    <row r="11" spans="2:15" s="6" customFormat="1" ht="17.100000000000001" customHeight="1">
      <c r="B11" s="19"/>
      <c r="C11" s="19"/>
      <c r="D11" s="20"/>
      <c r="E11" s="20"/>
      <c r="F11" s="20"/>
      <c r="G11" s="20"/>
      <c r="H11" s="12"/>
      <c r="I11" s="12"/>
      <c r="J11" s="12"/>
      <c r="K11" s="12"/>
    </row>
    <row r="12" spans="2:15" ht="15" customHeight="1">
      <c r="D12" s="9"/>
      <c r="E12" s="20"/>
      <c r="F12" s="20"/>
      <c r="G12" s="20"/>
      <c r="H12" s="20"/>
      <c r="I12" s="20"/>
      <c r="J12" s="20"/>
      <c r="K12" s="20"/>
    </row>
    <row r="13" spans="2:15" s="22" customFormat="1" ht="25.35" customHeight="1">
      <c r="B13" s="320" t="str">
        <f>'EDU-Syria budget proposal'!D23</f>
        <v xml:space="preserve">Costs deriving directly from the requirements of the contract </v>
      </c>
      <c r="C13" s="385"/>
      <c r="D13" s="321"/>
    </row>
    <row r="14" spans="2:15" s="22" customFormat="1" ht="25.35" customHeight="1" thickBot="1">
      <c r="B14" s="344" t="s">
        <v>48</v>
      </c>
      <c r="C14" s="322"/>
      <c r="D14" s="322"/>
      <c r="E14" s="322"/>
      <c r="F14" s="322"/>
      <c r="G14" s="322"/>
      <c r="H14" s="322"/>
      <c r="I14" s="322"/>
      <c r="J14" s="322"/>
      <c r="K14" s="322"/>
    </row>
    <row r="15" spans="2:15" s="32" customFormat="1" ht="44.1" customHeight="1">
      <c r="B15" s="401" t="s">
        <v>59</v>
      </c>
      <c r="C15" s="402"/>
      <c r="D15" s="68" t="s">
        <v>60</v>
      </c>
      <c r="E15" s="397" t="s">
        <v>61</v>
      </c>
      <c r="F15" s="398"/>
      <c r="G15" s="72" t="s">
        <v>62</v>
      </c>
      <c r="H15" s="84" t="s">
        <v>63</v>
      </c>
      <c r="I15" s="79" t="s">
        <v>69</v>
      </c>
      <c r="J15" s="72" t="s">
        <v>62</v>
      </c>
      <c r="K15" s="72" t="s">
        <v>71</v>
      </c>
      <c r="L15" s="73" t="s">
        <v>70</v>
      </c>
      <c r="M15" s="79" t="s">
        <v>11</v>
      </c>
      <c r="N15" s="72" t="s">
        <v>64</v>
      </c>
      <c r="O15" s="73" t="s">
        <v>65</v>
      </c>
    </row>
    <row r="16" spans="2:15" s="22" customFormat="1" ht="15" customHeight="1">
      <c r="B16" s="421"/>
      <c r="C16" s="421"/>
      <c r="D16" s="69"/>
      <c r="E16" s="396"/>
      <c r="F16" s="380"/>
      <c r="G16" s="59"/>
      <c r="H16" s="85" t="e">
        <f>E16/G16</f>
        <v>#DIV/0!</v>
      </c>
      <c r="I16" s="80">
        <v>0</v>
      </c>
      <c r="J16" s="90" t="s">
        <v>72</v>
      </c>
      <c r="K16" s="60">
        <v>0</v>
      </c>
      <c r="L16" s="74">
        <v>0</v>
      </c>
      <c r="M16" s="91">
        <v>1</v>
      </c>
      <c r="N16" s="61" t="s">
        <v>72</v>
      </c>
      <c r="O16" s="92" t="s">
        <v>72</v>
      </c>
    </row>
    <row r="17" spans="2:15" s="22" customFormat="1" ht="15" customHeight="1">
      <c r="B17" s="421"/>
      <c r="C17" s="421"/>
      <c r="D17" s="69"/>
      <c r="E17" s="399"/>
      <c r="F17" s="400"/>
      <c r="G17" s="59"/>
      <c r="H17" s="85"/>
      <c r="I17" s="80"/>
      <c r="J17" s="60"/>
      <c r="K17" s="60"/>
      <c r="L17" s="74"/>
      <c r="M17" s="74"/>
      <c r="N17" s="61" t="s">
        <v>72</v>
      </c>
      <c r="O17" s="92" t="s">
        <v>72</v>
      </c>
    </row>
    <row r="18" spans="2:15" s="22" customFormat="1" ht="15" customHeight="1">
      <c r="B18" s="421"/>
      <c r="C18" s="421"/>
      <c r="D18" s="69"/>
      <c r="E18" s="399"/>
      <c r="F18" s="400"/>
      <c r="G18" s="59"/>
      <c r="H18" s="85"/>
      <c r="I18" s="80"/>
      <c r="J18" s="60"/>
      <c r="K18" s="60"/>
      <c r="L18" s="74"/>
      <c r="M18" s="91"/>
      <c r="N18" s="61" t="s">
        <v>72</v>
      </c>
      <c r="O18" s="92" t="s">
        <v>72</v>
      </c>
    </row>
    <row r="19" spans="2:15" s="22" customFormat="1" ht="15" customHeight="1">
      <c r="B19" s="421"/>
      <c r="C19" s="421"/>
      <c r="D19" s="69"/>
      <c r="E19" s="396"/>
      <c r="F19" s="380"/>
      <c r="G19" s="59"/>
      <c r="H19" s="85"/>
      <c r="I19" s="80"/>
      <c r="J19" s="60"/>
      <c r="K19" s="60"/>
      <c r="L19" s="74"/>
      <c r="M19" s="91"/>
      <c r="N19" s="61"/>
      <c r="O19" s="92"/>
    </row>
    <row r="20" spans="2:15" s="22" customFormat="1" ht="15" customHeight="1">
      <c r="B20" s="421"/>
      <c r="C20" s="421"/>
      <c r="D20" s="69"/>
      <c r="E20" s="396"/>
      <c r="F20" s="380"/>
      <c r="G20" s="59"/>
      <c r="H20" s="85"/>
      <c r="I20" s="80"/>
      <c r="J20" s="60"/>
      <c r="K20" s="60"/>
      <c r="L20" s="74"/>
      <c r="M20" s="91"/>
      <c r="N20" s="61"/>
      <c r="O20" s="92"/>
    </row>
    <row r="21" spans="2:15" s="22" customFormat="1" ht="15" customHeight="1">
      <c r="B21" s="421"/>
      <c r="C21" s="421"/>
      <c r="D21" s="69"/>
      <c r="E21" s="396"/>
      <c r="F21" s="380"/>
      <c r="G21" s="59"/>
      <c r="H21" s="85"/>
      <c r="I21" s="80"/>
      <c r="J21" s="60"/>
      <c r="K21" s="60"/>
      <c r="L21" s="74"/>
      <c r="M21" s="91"/>
      <c r="N21" s="61"/>
      <c r="O21" s="92"/>
    </row>
    <row r="22" spans="2:15" s="22" customFormat="1" ht="15" customHeight="1" thickBot="1">
      <c r="B22" s="418"/>
      <c r="C22" s="418"/>
      <c r="D22" s="70"/>
      <c r="E22" s="419"/>
      <c r="F22" s="420"/>
      <c r="G22" s="62"/>
      <c r="H22" s="86"/>
      <c r="I22" s="81"/>
      <c r="J22" s="56"/>
      <c r="K22" s="56"/>
      <c r="L22" s="75"/>
      <c r="M22" s="93"/>
      <c r="N22" s="63"/>
      <c r="O22" s="94"/>
    </row>
    <row r="23" spans="2:15" s="22" customFormat="1" ht="15" customHeight="1" thickBot="1">
      <c r="B23" s="414" t="s">
        <v>67</v>
      </c>
      <c r="C23" s="415"/>
      <c r="D23" s="57"/>
      <c r="E23" s="412">
        <f>SUM(E16:F22)</f>
        <v>0</v>
      </c>
      <c r="F23" s="413"/>
      <c r="G23" s="65"/>
      <c r="H23" s="58" t="e">
        <f>SUM(H16:H22)</f>
        <v>#DIV/0!</v>
      </c>
      <c r="I23" s="89">
        <f>SUM(I16:I22)</f>
        <v>0</v>
      </c>
      <c r="J23" s="89">
        <f t="shared" ref="J23:L23" si="0">SUM(J16:J22)</f>
        <v>0</v>
      </c>
      <c r="K23" s="89">
        <f t="shared" si="0"/>
        <v>0</v>
      </c>
      <c r="L23" s="89">
        <f t="shared" si="0"/>
        <v>0</v>
      </c>
      <c r="M23" s="95"/>
      <c r="N23" s="66"/>
      <c r="O23" s="67"/>
    </row>
    <row r="24" spans="2:15" s="22" customFormat="1" ht="15" customHeight="1">
      <c r="B24" s="409"/>
      <c r="C24" s="409"/>
      <c r="D24" s="71"/>
      <c r="E24" s="416"/>
      <c r="F24" s="417"/>
      <c r="G24" s="37"/>
      <c r="H24" s="87"/>
      <c r="I24" s="82"/>
      <c r="J24" s="37"/>
      <c r="K24" s="37"/>
      <c r="L24" s="76"/>
      <c r="M24" s="96"/>
      <c r="N24" s="64"/>
      <c r="O24" s="97"/>
    </row>
    <row r="25" spans="2:15" s="22" customFormat="1" ht="15" customHeight="1">
      <c r="B25" s="395"/>
      <c r="C25" s="395"/>
      <c r="D25" s="69"/>
      <c r="E25" s="396"/>
      <c r="F25" s="380"/>
      <c r="G25" s="60"/>
      <c r="H25" s="85"/>
      <c r="I25" s="80"/>
      <c r="J25" s="60"/>
      <c r="K25" s="60"/>
      <c r="L25" s="74"/>
      <c r="M25" s="91"/>
      <c r="N25" s="61"/>
      <c r="O25" s="92"/>
    </row>
    <row r="26" spans="2:15" s="22" customFormat="1" ht="15" customHeight="1">
      <c r="B26" s="395"/>
      <c r="C26" s="395"/>
      <c r="D26" s="69"/>
      <c r="E26" s="396"/>
      <c r="F26" s="380"/>
      <c r="G26" s="60"/>
      <c r="H26" s="85"/>
      <c r="I26" s="80"/>
      <c r="J26" s="60"/>
      <c r="K26" s="60"/>
      <c r="L26" s="74"/>
      <c r="M26" s="91"/>
      <c r="N26" s="61"/>
      <c r="O26" s="92"/>
    </row>
    <row r="27" spans="2:15" s="22" customFormat="1" ht="15" customHeight="1">
      <c r="B27" s="395"/>
      <c r="C27" s="395"/>
      <c r="D27" s="69"/>
      <c r="E27" s="396"/>
      <c r="F27" s="380"/>
      <c r="G27" s="60"/>
      <c r="H27" s="85"/>
      <c r="I27" s="80"/>
      <c r="J27" s="60"/>
      <c r="K27" s="60"/>
      <c r="L27" s="74"/>
      <c r="M27" s="91"/>
      <c r="N27" s="61"/>
      <c r="O27" s="92"/>
    </row>
    <row r="28" spans="2:15" s="22" customFormat="1" ht="15" customHeight="1">
      <c r="B28" s="395"/>
      <c r="C28" s="395"/>
      <c r="D28" s="69"/>
      <c r="E28" s="396"/>
      <c r="F28" s="380"/>
      <c r="G28" s="60"/>
      <c r="H28" s="85"/>
      <c r="I28" s="80"/>
      <c r="J28" s="60"/>
      <c r="K28" s="60"/>
      <c r="L28" s="74"/>
      <c r="M28" s="91"/>
      <c r="N28" s="61"/>
      <c r="O28" s="92"/>
    </row>
    <row r="29" spans="2:15" s="22" customFormat="1" ht="15" customHeight="1">
      <c r="B29" s="395"/>
      <c r="C29" s="395"/>
      <c r="D29" s="69"/>
      <c r="E29" s="396"/>
      <c r="F29" s="380"/>
      <c r="G29" s="60"/>
      <c r="H29" s="85"/>
      <c r="I29" s="80"/>
      <c r="J29" s="60"/>
      <c r="K29" s="60"/>
      <c r="L29" s="74"/>
      <c r="M29" s="91"/>
      <c r="N29" s="61"/>
      <c r="O29" s="92"/>
    </row>
    <row r="30" spans="2:15" s="22" customFormat="1" ht="15" customHeight="1">
      <c r="B30" s="403" t="s">
        <v>67</v>
      </c>
      <c r="C30" s="403"/>
      <c r="D30" s="69"/>
      <c r="E30" s="396">
        <f>SUM(E24:F29)</f>
        <v>0</v>
      </c>
      <c r="F30" s="380"/>
      <c r="G30" s="60"/>
      <c r="H30" s="85">
        <f>SUM(H24:H29)</f>
        <v>0</v>
      </c>
      <c r="I30" s="80"/>
      <c r="J30" s="60"/>
      <c r="K30" s="60"/>
      <c r="L30" s="74"/>
      <c r="M30" s="91"/>
      <c r="N30" s="61"/>
      <c r="O30" s="92"/>
    </row>
    <row r="31" spans="2:15" s="22" customFormat="1" ht="15" customHeight="1">
      <c r="B31" s="395"/>
      <c r="C31" s="395"/>
      <c r="D31" s="69"/>
      <c r="E31" s="396"/>
      <c r="F31" s="380"/>
      <c r="G31" s="60"/>
      <c r="H31" s="80"/>
      <c r="I31" s="80"/>
      <c r="J31" s="60"/>
      <c r="K31" s="60"/>
      <c r="L31" s="74"/>
      <c r="M31" s="91"/>
      <c r="N31" s="61"/>
      <c r="O31" s="92"/>
    </row>
    <row r="32" spans="2:15" s="22" customFormat="1" ht="15" customHeight="1">
      <c r="B32" s="395"/>
      <c r="C32" s="395"/>
      <c r="D32" s="69"/>
      <c r="E32" s="396"/>
      <c r="F32" s="380"/>
      <c r="G32" s="60"/>
      <c r="H32" s="80"/>
      <c r="I32" s="80"/>
      <c r="J32" s="60"/>
      <c r="K32" s="60"/>
      <c r="L32" s="74"/>
      <c r="M32" s="91"/>
      <c r="N32" s="61"/>
      <c r="O32" s="92"/>
    </row>
    <row r="33" spans="2:15" s="22" customFormat="1" ht="15" customHeight="1">
      <c r="B33" s="395"/>
      <c r="C33" s="395"/>
      <c r="D33" s="69"/>
      <c r="E33" s="396"/>
      <c r="F33" s="380"/>
      <c r="G33" s="60"/>
      <c r="H33" s="80"/>
      <c r="I33" s="80"/>
      <c r="J33" s="60"/>
      <c r="K33" s="60"/>
      <c r="L33" s="74"/>
      <c r="M33" s="91"/>
      <c r="N33" s="61"/>
      <c r="O33" s="92"/>
    </row>
    <row r="34" spans="2:15" s="22" customFormat="1" ht="15" customHeight="1">
      <c r="B34" s="395"/>
      <c r="C34" s="395"/>
      <c r="D34" s="69"/>
      <c r="E34" s="396"/>
      <c r="F34" s="380"/>
      <c r="G34" s="60"/>
      <c r="H34" s="80"/>
      <c r="I34" s="80"/>
      <c r="J34" s="60"/>
      <c r="K34" s="60"/>
      <c r="L34" s="74"/>
      <c r="M34" s="91"/>
      <c r="N34" s="61"/>
      <c r="O34" s="92"/>
    </row>
    <row r="35" spans="2:15" s="22" customFormat="1" ht="15" customHeight="1">
      <c r="B35" s="395"/>
      <c r="C35" s="395"/>
      <c r="D35" s="69"/>
      <c r="E35" s="396"/>
      <c r="F35" s="380"/>
      <c r="G35" s="60"/>
      <c r="H35" s="80"/>
      <c r="I35" s="80"/>
      <c r="J35" s="60"/>
      <c r="K35" s="60"/>
      <c r="L35" s="74"/>
      <c r="M35" s="91"/>
      <c r="N35" s="61"/>
      <c r="O35" s="92"/>
    </row>
    <row r="36" spans="2:15" s="22" customFormat="1" ht="15" customHeight="1">
      <c r="B36" s="395"/>
      <c r="C36" s="395"/>
      <c r="D36" s="69"/>
      <c r="E36" s="396"/>
      <c r="F36" s="380"/>
      <c r="G36" s="60"/>
      <c r="H36" s="85"/>
      <c r="I36" s="80"/>
      <c r="J36" s="60"/>
      <c r="K36" s="60"/>
      <c r="L36" s="74"/>
      <c r="M36" s="91"/>
      <c r="N36" s="61"/>
      <c r="O36" s="92"/>
    </row>
    <row r="37" spans="2:15" s="22" customFormat="1" ht="15" customHeight="1">
      <c r="B37" s="395"/>
      <c r="C37" s="395"/>
      <c r="D37" s="69"/>
      <c r="E37" s="396"/>
      <c r="F37" s="380"/>
      <c r="G37" s="60"/>
      <c r="H37" s="85"/>
      <c r="I37" s="80"/>
      <c r="J37" s="60"/>
      <c r="K37" s="60"/>
      <c r="L37" s="74"/>
      <c r="M37" s="91"/>
      <c r="N37" s="61"/>
      <c r="O37" s="92"/>
    </row>
    <row r="38" spans="2:15" s="22" customFormat="1" ht="15" customHeight="1">
      <c r="B38" s="395"/>
      <c r="C38" s="395"/>
      <c r="D38" s="69"/>
      <c r="E38" s="396"/>
      <c r="F38" s="380"/>
      <c r="G38" s="60"/>
      <c r="H38" s="85"/>
      <c r="I38" s="80"/>
      <c r="J38" s="60"/>
      <c r="K38" s="60"/>
      <c r="L38" s="74"/>
      <c r="M38" s="91"/>
      <c r="N38" s="61"/>
      <c r="O38" s="92"/>
    </row>
    <row r="39" spans="2:15" s="22" customFormat="1" ht="15" customHeight="1">
      <c r="B39" s="395"/>
      <c r="C39" s="395"/>
      <c r="D39" s="69"/>
      <c r="E39" s="396"/>
      <c r="F39" s="380"/>
      <c r="G39" s="60"/>
      <c r="H39" s="85"/>
      <c r="I39" s="80"/>
      <c r="J39" s="60"/>
      <c r="K39" s="60"/>
      <c r="L39" s="74"/>
      <c r="M39" s="91"/>
      <c r="N39" s="61"/>
      <c r="O39" s="92"/>
    </row>
    <row r="40" spans="2:15" s="22" customFormat="1" ht="15" customHeight="1">
      <c r="B40" s="395"/>
      <c r="C40" s="395"/>
      <c r="D40" s="69"/>
      <c r="E40" s="396"/>
      <c r="F40" s="380"/>
      <c r="G40" s="60"/>
      <c r="H40" s="85"/>
      <c r="I40" s="80"/>
      <c r="J40" s="60"/>
      <c r="K40" s="60"/>
      <c r="L40" s="74"/>
      <c r="M40" s="91"/>
      <c r="N40" s="61"/>
      <c r="O40" s="92"/>
    </row>
    <row r="41" spans="2:15" s="22" customFormat="1" ht="15" customHeight="1">
      <c r="B41" s="395"/>
      <c r="C41" s="395"/>
      <c r="D41" s="69"/>
      <c r="E41" s="396"/>
      <c r="F41" s="380"/>
      <c r="G41" s="60"/>
      <c r="H41" s="85"/>
      <c r="I41" s="80"/>
      <c r="J41" s="60"/>
      <c r="K41" s="60"/>
      <c r="L41" s="74"/>
      <c r="M41" s="91"/>
      <c r="N41" s="61"/>
      <c r="O41" s="92"/>
    </row>
    <row r="42" spans="2:15" s="22" customFormat="1" ht="15" customHeight="1">
      <c r="B42" s="395"/>
      <c r="C42" s="395"/>
      <c r="D42" s="69"/>
      <c r="E42" s="396"/>
      <c r="F42" s="380"/>
      <c r="G42" s="60"/>
      <c r="H42" s="85"/>
      <c r="I42" s="80"/>
      <c r="J42" s="60"/>
      <c r="K42" s="60"/>
      <c r="L42" s="74"/>
      <c r="M42" s="91"/>
      <c r="N42" s="61"/>
      <c r="O42" s="92"/>
    </row>
    <row r="43" spans="2:15" s="22" customFormat="1" ht="15" customHeight="1">
      <c r="B43" s="395"/>
      <c r="C43" s="395"/>
      <c r="D43" s="69"/>
      <c r="E43" s="396"/>
      <c r="F43" s="380"/>
      <c r="G43" s="60"/>
      <c r="H43" s="85"/>
      <c r="I43" s="80"/>
      <c r="J43" s="60"/>
      <c r="K43" s="60"/>
      <c r="L43" s="74"/>
      <c r="M43" s="91"/>
      <c r="N43" s="61"/>
      <c r="O43" s="92"/>
    </row>
    <row r="44" spans="2:15" s="22" customFormat="1" ht="15" customHeight="1">
      <c r="B44" s="395"/>
      <c r="C44" s="395"/>
      <c r="D44" s="69"/>
      <c r="E44" s="396"/>
      <c r="F44" s="380"/>
      <c r="G44" s="60"/>
      <c r="H44" s="85"/>
      <c r="I44" s="80"/>
      <c r="J44" s="60"/>
      <c r="K44" s="60"/>
      <c r="L44" s="74"/>
      <c r="M44" s="91"/>
      <c r="N44" s="61"/>
      <c r="O44" s="92"/>
    </row>
    <row r="45" spans="2:15" s="22" customFormat="1" ht="15" customHeight="1">
      <c r="B45" s="395"/>
      <c r="C45" s="395"/>
      <c r="D45" s="69"/>
      <c r="E45" s="396"/>
      <c r="F45" s="380"/>
      <c r="G45" s="60"/>
      <c r="H45" s="85"/>
      <c r="I45" s="80"/>
      <c r="J45" s="60"/>
      <c r="K45" s="60"/>
      <c r="L45" s="74"/>
      <c r="M45" s="91"/>
      <c r="N45" s="61"/>
      <c r="O45" s="92"/>
    </row>
    <row r="46" spans="2:15" s="22" customFormat="1" ht="15" customHeight="1">
      <c r="B46" s="395"/>
      <c r="C46" s="395"/>
      <c r="D46" s="69"/>
      <c r="E46" s="396"/>
      <c r="F46" s="380"/>
      <c r="G46" s="60"/>
      <c r="H46" s="85"/>
      <c r="I46" s="80"/>
      <c r="J46" s="60"/>
      <c r="K46" s="60"/>
      <c r="L46" s="74"/>
      <c r="M46" s="91"/>
      <c r="N46" s="61"/>
      <c r="O46" s="92"/>
    </row>
    <row r="47" spans="2:15" s="22" customFormat="1" ht="15" customHeight="1">
      <c r="B47" s="395"/>
      <c r="C47" s="395"/>
      <c r="D47" s="69"/>
      <c r="E47" s="396"/>
      <c r="F47" s="380"/>
      <c r="G47" s="60"/>
      <c r="H47" s="85"/>
      <c r="I47" s="80"/>
      <c r="J47" s="60"/>
      <c r="K47" s="60"/>
      <c r="L47" s="74"/>
      <c r="M47" s="91"/>
      <c r="N47" s="61"/>
      <c r="O47" s="92"/>
    </row>
    <row r="48" spans="2:15" s="22" customFormat="1" ht="20.100000000000001" customHeight="1">
      <c r="B48" s="395"/>
      <c r="C48" s="395"/>
      <c r="D48" s="69"/>
      <c r="E48" s="396"/>
      <c r="F48" s="380"/>
      <c r="G48" s="60"/>
      <c r="H48" s="85"/>
      <c r="I48" s="80"/>
      <c r="J48" s="60"/>
      <c r="K48" s="60"/>
      <c r="L48" s="74"/>
      <c r="M48" s="91"/>
      <c r="N48" s="61"/>
      <c r="O48" s="92"/>
    </row>
    <row r="49" spans="2:15" s="22" customFormat="1" ht="15" customHeight="1">
      <c r="B49" s="395"/>
      <c r="C49" s="395"/>
      <c r="D49" s="69"/>
      <c r="E49" s="396"/>
      <c r="F49" s="380"/>
      <c r="G49" s="60"/>
      <c r="H49" s="85"/>
      <c r="I49" s="80"/>
      <c r="J49" s="60"/>
      <c r="K49" s="60"/>
      <c r="L49" s="74"/>
      <c r="M49" s="91"/>
      <c r="N49" s="61"/>
      <c r="O49" s="92"/>
    </row>
    <row r="50" spans="2:15" ht="15" customHeight="1" thickBot="1">
      <c r="B50" s="338" t="s">
        <v>18</v>
      </c>
      <c r="C50" s="339"/>
      <c r="D50" s="404"/>
      <c r="E50" s="424">
        <f>E23</f>
        <v>0</v>
      </c>
      <c r="F50" s="425"/>
      <c r="G50" s="77"/>
      <c r="H50" s="88" t="e">
        <f>H23</f>
        <v>#DIV/0!</v>
      </c>
      <c r="I50" s="83">
        <f>I23</f>
        <v>0</v>
      </c>
      <c r="J50" s="77"/>
      <c r="K50" s="77">
        <f>K23</f>
        <v>0</v>
      </c>
      <c r="L50" s="78">
        <f>L23</f>
        <v>0</v>
      </c>
      <c r="M50" s="83"/>
      <c r="N50" s="77"/>
      <c r="O50" s="98"/>
    </row>
    <row r="51" spans="2:15" ht="15" customHeight="1" thickTop="1">
      <c r="B51" s="22"/>
      <c r="C51" s="22"/>
      <c r="D51" s="22"/>
      <c r="E51" s="22"/>
      <c r="F51" s="22"/>
      <c r="G51" s="22"/>
      <c r="H51" s="22"/>
      <c r="I51" s="22"/>
      <c r="J51" s="22"/>
      <c r="K51" s="22"/>
      <c r="L51" s="22"/>
      <c r="M51" s="22"/>
      <c r="N51" s="22"/>
      <c r="O51" s="22"/>
    </row>
  </sheetData>
  <sheetProtection formatCells="0" formatColumns="0" formatRows="0" insertColumns="0" insertRows="0" insertHyperlinks="0" deleteColumns="0" deleteRows="0" selectLockedCells="1" sort="0" autoFilter="0" pivotTables="0"/>
  <mergeCells count="76">
    <mergeCell ref="B50:D50"/>
    <mergeCell ref="E50:F50"/>
    <mergeCell ref="B48:C48"/>
    <mergeCell ref="B49:C49"/>
    <mergeCell ref="E49:F49"/>
    <mergeCell ref="B47:C47"/>
    <mergeCell ref="E47:F47"/>
    <mergeCell ref="E48:F48"/>
    <mergeCell ref="B44:C44"/>
    <mergeCell ref="E44:F44"/>
    <mergeCell ref="B45:C45"/>
    <mergeCell ref="E45:F45"/>
    <mergeCell ref="B46:C46"/>
    <mergeCell ref="E46:F46"/>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E20:F20"/>
    <mergeCell ref="E21:F21"/>
    <mergeCell ref="B22:C22"/>
    <mergeCell ref="E22:F22"/>
    <mergeCell ref="E17:F17"/>
    <mergeCell ref="E18:F18"/>
    <mergeCell ref="E19:F19"/>
    <mergeCell ref="B16:C21"/>
    <mergeCell ref="B13:D13"/>
    <mergeCell ref="B14:K14"/>
    <mergeCell ref="B15:C15"/>
    <mergeCell ref="E15:F15"/>
    <mergeCell ref="E16:F16"/>
    <mergeCell ref="B4:C10"/>
    <mergeCell ref="E4:G4"/>
    <mergeCell ref="E5:G5"/>
    <mergeCell ref="E6:G6"/>
    <mergeCell ref="E7:G7"/>
    <mergeCell ref="E9:G9"/>
    <mergeCell ref="E10:G10"/>
  </mergeCells>
  <conditionalFormatting sqref="O50">
    <cfRule type="cellIs" dxfId="3" priority="1" operator="lessThanOrEqual">
      <formula>-0.25</formula>
    </cfRule>
    <cfRule type="cellIs" dxfId="2" priority="2" operator="greaterThanOrEqual">
      <formula>0.25</formula>
    </cfRule>
  </conditionalFormatting>
  <pageMargins left="0.7" right="0.7" top="0.75" bottom="0.75" header="0.3" footer="0.3"/>
  <pageSetup paperSize="9" scale="52"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promptTitle="Reporting quarter" prompt="Please select the quarter of reporting (0 in case of initial budget proposal)" xr:uid="{00000000-0002-0000-0800-000000000000}">
          <x14:formula1>
            <xm:f>'EDU-Syria budget proposal'!$AT$1:$AT$8</xm:f>
          </x14:formula1>
          <xm:sqref>M16 M18:M49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4ae14868-6f31-44f0-b410-52f19e37ad77" ContentTypeId="0x010100B14F659BCD6B4D44A071072585BC7B4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portrait (staand)" ma:contentTypeID="0x010100B14F659BCD6B4D44A071072585BC7B4000F8B027A652FFD7439D2D9F8319921447" ma:contentTypeVersion="495" ma:contentTypeDescription="Een nieuw document maken." ma:contentTypeScope="" ma:versionID="b82bd954eb2d2ae45fd5a26388349102">
  <xsd:schema xmlns:xsd="http://www.w3.org/2001/XMLSchema" xmlns:xs="http://www.w3.org/2001/XMLSchema" xmlns:p="http://schemas.microsoft.com/office/2006/metadata/properties" xmlns:ns2="27a646ec-b11d-44f2-b007-16ce52b3018b" targetNamespace="http://schemas.microsoft.com/office/2006/metadata/properties" ma:root="true" ma:fieldsID="edc5db28258115064824eb1cac79775b" ns2:_="">
    <xsd:import namespace="27a646ec-b11d-44f2-b007-16ce52b3018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646ec-b11d-44f2-b007-16ce52b301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27a646ec-b11d-44f2-b007-16ce52b3018b">DEPDOC-1945903350-198960</_dlc_DocId>
    <_dlc_DocIdUrl xmlns="27a646ec-b11d-44f2-b007-16ce52b3018b">
      <Url>https://nuffic.sharepoint.com/sites/departments/gd/team_ps/_layouts/15/DocIdRedir.aspx?ID=DEPDOC-1945903350-198960</Url>
      <Description>DEPDOC-1945903350-198960</Description>
    </_dlc_DocIdUrl>
  </documentManagement>
</p:properties>
</file>

<file path=customXml/itemProps1.xml><?xml version="1.0" encoding="utf-8"?>
<ds:datastoreItem xmlns:ds="http://schemas.openxmlformats.org/officeDocument/2006/customXml" ds:itemID="{7D0CDBED-6580-46A9-B06A-64D53804A54E}">
  <ds:schemaRefs>
    <ds:schemaRef ds:uri="http://schemas.microsoft.com/sharepoint/events"/>
  </ds:schemaRefs>
</ds:datastoreItem>
</file>

<file path=customXml/itemProps2.xml><?xml version="1.0" encoding="utf-8"?>
<ds:datastoreItem xmlns:ds="http://schemas.openxmlformats.org/officeDocument/2006/customXml" ds:itemID="{8FCD955F-0C39-4449-932F-50D4C1AD2120}">
  <ds:schemaRefs>
    <ds:schemaRef ds:uri="Microsoft.SharePoint.Taxonomy.ContentTypeSync"/>
  </ds:schemaRefs>
</ds:datastoreItem>
</file>

<file path=customXml/itemProps3.xml><?xml version="1.0" encoding="utf-8"?>
<ds:datastoreItem xmlns:ds="http://schemas.openxmlformats.org/officeDocument/2006/customXml" ds:itemID="{958AFF7E-6A76-4875-8309-1D73624301E9}">
  <ds:schemaRefs>
    <ds:schemaRef ds:uri="http://schemas.microsoft.com/sharepoint/v3/contenttype/forms"/>
  </ds:schemaRefs>
</ds:datastoreItem>
</file>

<file path=customXml/itemProps4.xml><?xml version="1.0" encoding="utf-8"?>
<ds:datastoreItem xmlns:ds="http://schemas.openxmlformats.org/officeDocument/2006/customXml" ds:itemID="{F6F16B6C-1108-4A3C-99CC-0982F8945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646ec-b11d-44f2-b007-16ce52b30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F347AA0-8DE7-42E4-8859-807E90C8139E}">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27a646ec-b11d-44f2-b007-16ce52b3018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Data</vt:lpstr>
      <vt:lpstr>Budget explanation</vt:lpstr>
      <vt:lpstr>EDU-Syria budget proposal</vt:lpstr>
      <vt:lpstr>a. Costs of staff</vt:lpstr>
      <vt:lpstr>b. Travel and subsistence costs</vt:lpstr>
      <vt:lpstr>c. Purchase costs for equipment</vt:lpstr>
      <vt:lpstr>d. Costs of consumables</vt:lpstr>
      <vt:lpstr>e. Costs entailed by contracts</vt:lpstr>
      <vt:lpstr>f. Costs from contract req.</vt:lpstr>
      <vt:lpstr>g. Co-funding</vt:lpstr>
      <vt:lpstr>Cost_of_staff_assigned_to_the_project</vt:lpstr>
      <vt:lpstr>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Vreede</dc:creator>
  <cp:keywords/>
  <dc:description/>
  <cp:lastModifiedBy>Ghaleb, Mohammad</cp:lastModifiedBy>
  <cp:revision/>
  <cp:lastPrinted>2022-05-24T05:36:56Z</cp:lastPrinted>
  <dcterms:created xsi:type="dcterms:W3CDTF">2020-09-23T07:46:18Z</dcterms:created>
  <dcterms:modified xsi:type="dcterms:W3CDTF">2026-01-29T10:33:06Z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0x010100B14F659BCD6B4D44A071072585BC7B4000F8B027A652FFD7439D2D9F8319921447</vt:lpwstr>
  </property>
  <property fmtid="{D5CDD505-2E9C-101B-9397-08002B2CF9AE}" pid="3" name="_dlc_DocIdItemGuid">
    <vt:lpwstr>b44ace54-f24d-4273-bd64-f0ea4073b906</vt:lpwstr>
  </property>
</Properties>
</file>